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howInkAnnotation="0"/>
  <mc:AlternateContent xmlns:mc="http://schemas.openxmlformats.org/markup-compatibility/2006">
    <mc:Choice Requires="x15">
      <x15ac:absPath xmlns:x15ac="http://schemas.microsoft.com/office/spreadsheetml/2010/11/ac" url="\\ahdb-wpfs01\Market Intelligence\DairyCo MI\Datum from M\Website PB\Supply and demand\Milk production\Global Milk Production\"/>
    </mc:Choice>
  </mc:AlternateContent>
  <xr:revisionPtr revIDLastSave="0" documentId="13_ncr:1_{4216AB88-6B36-43A7-AE52-D84499EFC259}" xr6:coauthVersionLast="47" xr6:coauthVersionMax="47" xr10:uidLastSave="{00000000-0000-0000-0000-000000000000}"/>
  <bookViews>
    <workbookView xWindow="-110" yWindow="-110" windowWidth="19420" windowHeight="11620" tabRatio="823" xr2:uid="{00000000-000D-0000-FFFF-FFFF00000000}"/>
  </bookViews>
  <sheets>
    <sheet name="Global Milk Deliveries" sheetId="19" r:id="rId1"/>
    <sheet name="Chart" sheetId="20" r:id="rId2"/>
    <sheet name="Argentina" sheetId="6" r:id="rId3"/>
    <sheet name="Australia" sheetId="10" r:id="rId4"/>
    <sheet name="EU-27" sheetId="12" r:id="rId5"/>
    <sheet name="UK" sheetId="27" r:id="rId6"/>
    <sheet name="New Zealand" sheetId="1" r:id="rId7"/>
    <sheet name="United States" sheetId="2" r:id="rId8"/>
    <sheet name="Disclaimer" sheetId="26" r:id="rId9"/>
    <sheet name="world supplies_total" sheetId="22" state="hidden" r:id="rId10"/>
    <sheet name="12 month rolling by region" sheetId="24" state="hidden" r:id="rId11"/>
  </sheets>
  <externalReferences>
    <externalReference r:id="rId12"/>
    <externalReference r:id="rId13"/>
  </externalReferences>
  <definedNames>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21" i="19" l="1"/>
  <c r="D221" i="19"/>
  <c r="E221" i="19"/>
  <c r="F221" i="19"/>
  <c r="G221" i="19"/>
  <c r="H221" i="19"/>
  <c r="I221" i="19"/>
  <c r="C220" i="19"/>
  <c r="D220" i="19"/>
  <c r="E220" i="19"/>
  <c r="F220" i="19"/>
  <c r="G220" i="19"/>
  <c r="H220" i="19"/>
  <c r="I220" i="19"/>
  <c r="G219" i="19"/>
  <c r="I219" i="19" l="1"/>
  <c r="H219" i="19"/>
  <c r="F219" i="19"/>
  <c r="E219" i="19"/>
  <c r="D219" i="19"/>
  <c r="C219" i="19"/>
  <c r="I218" i="19"/>
  <c r="H218" i="19"/>
  <c r="G218" i="19"/>
  <c r="F218" i="19"/>
  <c r="E218" i="19"/>
  <c r="D218" i="19"/>
  <c r="C218" i="19"/>
  <c r="I217" i="19"/>
  <c r="H217" i="19"/>
  <c r="G217" i="19"/>
  <c r="F217" i="19"/>
  <c r="E217" i="19"/>
  <c r="D217" i="19"/>
  <c r="C217" i="19"/>
  <c r="I216" i="19"/>
  <c r="H216" i="19"/>
  <c r="G216" i="19"/>
  <c r="F216" i="19"/>
  <c r="E216" i="19"/>
  <c r="D216" i="19"/>
  <c r="C216" i="19"/>
  <c r="I215" i="19"/>
  <c r="Q215" i="19" s="1"/>
  <c r="H215" i="19"/>
  <c r="P215" i="19" s="1"/>
  <c r="G215" i="19"/>
  <c r="O215" i="19" s="1"/>
  <c r="F215" i="19"/>
  <c r="N215" i="19" s="1"/>
  <c r="E215" i="19"/>
  <c r="M215" i="19" s="1"/>
  <c r="D215" i="19"/>
  <c r="L215" i="19" s="1"/>
  <c r="C215" i="19"/>
  <c r="K215" i="19" s="1"/>
  <c r="I214" i="19"/>
  <c r="Q214" i="19" s="1"/>
  <c r="H214" i="19"/>
  <c r="P214" i="19" s="1"/>
  <c r="G214" i="19"/>
  <c r="O214" i="19" s="1"/>
  <c r="F214" i="19"/>
  <c r="N214" i="19" s="1"/>
  <c r="E214" i="19"/>
  <c r="M214" i="19" s="1"/>
  <c r="D214" i="19"/>
  <c r="L214" i="19" s="1"/>
  <c r="C214" i="19"/>
  <c r="K214" i="19" s="1"/>
  <c r="I213" i="19"/>
  <c r="Q213" i="19" s="1"/>
  <c r="H213" i="19"/>
  <c r="P213" i="19" s="1"/>
  <c r="G213" i="19"/>
  <c r="O213" i="19" s="1"/>
  <c r="F213" i="19"/>
  <c r="N213" i="19" s="1"/>
  <c r="E213" i="19"/>
  <c r="M213" i="19" s="1"/>
  <c r="D213" i="19"/>
  <c r="L213" i="19" s="1"/>
  <c r="C213" i="19"/>
  <c r="K213" i="19" s="1"/>
  <c r="I212" i="19"/>
  <c r="Q212" i="19" s="1"/>
  <c r="H212" i="19"/>
  <c r="P212" i="19" s="1"/>
  <c r="G212" i="19"/>
  <c r="O212" i="19" s="1"/>
  <c r="F212" i="19"/>
  <c r="N212" i="19" s="1"/>
  <c r="E212" i="19"/>
  <c r="M212" i="19" s="1"/>
  <c r="D212" i="19"/>
  <c r="L212" i="19" s="1"/>
  <c r="C212" i="19"/>
  <c r="K212" i="19" s="1"/>
  <c r="I211" i="19"/>
  <c r="Q211" i="19" s="1"/>
  <c r="H211" i="19"/>
  <c r="P211" i="19" s="1"/>
  <c r="G211" i="19"/>
  <c r="O211" i="19" s="1"/>
  <c r="F211" i="19"/>
  <c r="N211" i="19" s="1"/>
  <c r="E211" i="19"/>
  <c r="M211" i="19" s="1"/>
  <c r="D211" i="19"/>
  <c r="L211" i="19" s="1"/>
  <c r="C211" i="19"/>
  <c r="K211" i="19" s="1"/>
  <c r="I210" i="19"/>
  <c r="Q210" i="19" s="1"/>
  <c r="H210" i="19"/>
  <c r="P210" i="19" s="1"/>
  <c r="G210" i="19"/>
  <c r="O210" i="19" s="1"/>
  <c r="F210" i="19"/>
  <c r="N210" i="19" s="1"/>
  <c r="E210" i="19"/>
  <c r="M210" i="19" s="1"/>
  <c r="D210" i="19"/>
  <c r="L210" i="19" s="1"/>
  <c r="C210" i="19"/>
  <c r="K210" i="19" s="1"/>
  <c r="I209" i="19"/>
  <c r="Q209" i="19" s="1"/>
  <c r="H209" i="19"/>
  <c r="P209" i="19" s="1"/>
  <c r="G209" i="19"/>
  <c r="O209" i="19" s="1"/>
  <c r="F209" i="19"/>
  <c r="N209" i="19" s="1"/>
  <c r="E209" i="19"/>
  <c r="M209" i="19" s="1"/>
  <c r="D209" i="19"/>
  <c r="L209" i="19" s="1"/>
  <c r="C209" i="19"/>
  <c r="K209" i="19" s="1"/>
  <c r="I208" i="19"/>
  <c r="Q208" i="19" s="1"/>
  <c r="H208" i="19"/>
  <c r="P208" i="19" s="1"/>
  <c r="G208" i="19"/>
  <c r="O208" i="19" s="1"/>
  <c r="F208" i="19"/>
  <c r="N208" i="19" s="1"/>
  <c r="E208" i="19"/>
  <c r="M208" i="19" s="1"/>
  <c r="D208" i="19"/>
  <c r="L208" i="19" s="1"/>
  <c r="C208" i="19"/>
  <c r="K208" i="19" s="1"/>
  <c r="I207" i="19"/>
  <c r="Q207" i="19" s="1"/>
  <c r="H207" i="19"/>
  <c r="P207" i="19" s="1"/>
  <c r="G207" i="19"/>
  <c r="O219" i="19" s="1"/>
  <c r="F207" i="19"/>
  <c r="E207" i="19"/>
  <c r="M207" i="19" s="1"/>
  <c r="D207" i="19"/>
  <c r="L207" i="19" s="1"/>
  <c r="C207" i="19"/>
  <c r="K207" i="19" s="1"/>
  <c r="I206" i="19"/>
  <c r="Q206" i="19" s="1"/>
  <c r="H206" i="19"/>
  <c r="P206" i="19" s="1"/>
  <c r="G206" i="19"/>
  <c r="O206" i="19" s="1"/>
  <c r="F206" i="19"/>
  <c r="E206" i="19"/>
  <c r="M206" i="19" s="1"/>
  <c r="D206" i="19"/>
  <c r="L206" i="19" s="1"/>
  <c r="C206" i="19"/>
  <c r="K206" i="19" s="1"/>
  <c r="I205" i="19"/>
  <c r="Q205" i="19" s="1"/>
  <c r="H205" i="19"/>
  <c r="P205" i="19" s="1"/>
  <c r="G205" i="19"/>
  <c r="O205" i="19" s="1"/>
  <c r="F205" i="19"/>
  <c r="N205" i="19" s="1"/>
  <c r="E205" i="19"/>
  <c r="M205" i="19" s="1"/>
  <c r="D205" i="19"/>
  <c r="C205" i="19"/>
  <c r="K205" i="19" s="1"/>
  <c r="I204" i="19"/>
  <c r="Q216" i="19" s="1"/>
  <c r="H204" i="19"/>
  <c r="P204" i="19" s="1"/>
  <c r="G204" i="19"/>
  <c r="O204" i="19" s="1"/>
  <c r="F204" i="19"/>
  <c r="N204" i="19" s="1"/>
  <c r="E204" i="19"/>
  <c r="M204" i="19" s="1"/>
  <c r="D204" i="19"/>
  <c r="L204" i="19" s="1"/>
  <c r="C204" i="19"/>
  <c r="K204" i="19" s="1"/>
  <c r="B6" i="2"/>
  <c r="B6" i="1"/>
  <c r="B6" i="27"/>
  <c r="B6" i="12"/>
  <c r="B6" i="10"/>
  <c r="B6" i="6"/>
  <c r="M221" i="19" l="1"/>
  <c r="N221" i="19"/>
  <c r="L221" i="19"/>
  <c r="K221" i="19"/>
  <c r="O221" i="19"/>
  <c r="P221" i="19"/>
  <c r="Q221" i="19"/>
  <c r="Q220" i="19"/>
  <c r="N219" i="19"/>
  <c r="K220" i="19"/>
  <c r="L220" i="19"/>
  <c r="M220" i="19"/>
  <c r="N220" i="19"/>
  <c r="O220" i="19"/>
  <c r="P220" i="19"/>
  <c r="N218" i="19"/>
  <c r="L218" i="19"/>
  <c r="N207" i="19"/>
  <c r="O207" i="19"/>
  <c r="P216" i="19"/>
  <c r="N206" i="19"/>
  <c r="N217" i="19"/>
  <c r="O217" i="19"/>
  <c r="Q218" i="19"/>
  <c r="K217" i="19"/>
  <c r="P218" i="19"/>
  <c r="P217" i="19"/>
  <c r="M216" i="19"/>
  <c r="Q217" i="19"/>
  <c r="K218" i="19"/>
  <c r="O216" i="19"/>
  <c r="L217" i="19"/>
  <c r="Q219" i="19"/>
  <c r="L219" i="19"/>
  <c r="M218" i="19"/>
  <c r="Q204" i="19"/>
  <c r="M219" i="19"/>
  <c r="N216" i="19"/>
  <c r="M217" i="19"/>
  <c r="O218" i="19"/>
  <c r="P219" i="19"/>
  <c r="K216" i="19"/>
  <c r="L205" i="19"/>
  <c r="L216" i="19"/>
  <c r="K219" i="19"/>
  <c r="I10" i="19"/>
  <c r="I11" i="19"/>
  <c r="I12" i="19"/>
  <c r="I13" i="19"/>
  <c r="I14" i="19"/>
  <c r="I15" i="19"/>
  <c r="I16" i="19"/>
  <c r="I17" i="19"/>
  <c r="I18" i="19"/>
  <c r="I19" i="19"/>
  <c r="I20" i="19"/>
  <c r="I21" i="19"/>
  <c r="I22" i="19"/>
  <c r="I23" i="19"/>
  <c r="I24" i="19"/>
  <c r="I25" i="19"/>
  <c r="Q25" i="19" s="1"/>
  <c r="I26" i="19"/>
  <c r="I27" i="19"/>
  <c r="I28" i="19"/>
  <c r="I29" i="19"/>
  <c r="I30" i="19"/>
  <c r="I31" i="19"/>
  <c r="Q31" i="19" s="1"/>
  <c r="I32" i="19"/>
  <c r="I33" i="19"/>
  <c r="Q45" i="19" s="1"/>
  <c r="I34" i="19"/>
  <c r="I35" i="19"/>
  <c r="I36" i="19"/>
  <c r="Q36" i="19" s="1"/>
  <c r="I37" i="19"/>
  <c r="I38" i="19"/>
  <c r="I39" i="19"/>
  <c r="I40" i="19"/>
  <c r="I41" i="19"/>
  <c r="I42" i="19"/>
  <c r="I43" i="19"/>
  <c r="Q43" i="19" s="1"/>
  <c r="I44" i="19"/>
  <c r="I45" i="19"/>
  <c r="I46" i="19"/>
  <c r="I47" i="19"/>
  <c r="I48" i="19"/>
  <c r="I49" i="19"/>
  <c r="I50" i="19"/>
  <c r="I51" i="19"/>
  <c r="I52" i="19"/>
  <c r="I53" i="19"/>
  <c r="I54" i="19"/>
  <c r="I55" i="19"/>
  <c r="I56" i="19"/>
  <c r="I57" i="19"/>
  <c r="Q57" i="19" s="1"/>
  <c r="I58" i="19"/>
  <c r="I59" i="19"/>
  <c r="I60" i="19"/>
  <c r="I61" i="19"/>
  <c r="I62" i="19"/>
  <c r="I63" i="19"/>
  <c r="I64" i="19"/>
  <c r="I65" i="19"/>
  <c r="I66" i="19"/>
  <c r="I67" i="19"/>
  <c r="I68" i="19"/>
  <c r="I69" i="19"/>
  <c r="I70" i="19"/>
  <c r="I71" i="19"/>
  <c r="I72" i="19"/>
  <c r="I73" i="19"/>
  <c r="I74" i="19"/>
  <c r="I75" i="19"/>
  <c r="I76" i="19"/>
  <c r="I77" i="19"/>
  <c r="I78" i="19"/>
  <c r="I79" i="19"/>
  <c r="Q79" i="19" s="1"/>
  <c r="I80" i="19"/>
  <c r="I81" i="19"/>
  <c r="I82" i="19"/>
  <c r="I83" i="19"/>
  <c r="I84" i="19"/>
  <c r="I85" i="19"/>
  <c r="I86" i="19"/>
  <c r="I87" i="19"/>
  <c r="I88" i="19"/>
  <c r="I89" i="19"/>
  <c r="I90" i="19"/>
  <c r="I91" i="19"/>
  <c r="I92" i="19"/>
  <c r="I93" i="19"/>
  <c r="I94" i="19"/>
  <c r="I95" i="19"/>
  <c r="I96" i="19"/>
  <c r="I97" i="19"/>
  <c r="I98" i="19"/>
  <c r="I99" i="19"/>
  <c r="I100" i="19"/>
  <c r="I101" i="19"/>
  <c r="I102" i="19"/>
  <c r="I103" i="19"/>
  <c r="Q103" i="19" s="1"/>
  <c r="I104" i="19"/>
  <c r="I105" i="19"/>
  <c r="I106" i="19"/>
  <c r="I107" i="19"/>
  <c r="I108" i="19"/>
  <c r="I109" i="19"/>
  <c r="I110" i="19"/>
  <c r="I111" i="19"/>
  <c r="I112" i="19"/>
  <c r="I113" i="19"/>
  <c r="I114" i="19"/>
  <c r="I115" i="19"/>
  <c r="Q115" i="19" s="1"/>
  <c r="I116" i="19"/>
  <c r="I117" i="19"/>
  <c r="I118" i="19"/>
  <c r="I119" i="19"/>
  <c r="Q119" i="19" s="1"/>
  <c r="I120" i="19"/>
  <c r="I121" i="19"/>
  <c r="I122" i="19"/>
  <c r="I123" i="19"/>
  <c r="I124" i="19"/>
  <c r="I125" i="19"/>
  <c r="I126" i="19"/>
  <c r="I127" i="19"/>
  <c r="Q127" i="19" s="1"/>
  <c r="I128" i="19"/>
  <c r="I129" i="19"/>
  <c r="I130" i="19"/>
  <c r="I131" i="19"/>
  <c r="I132" i="19"/>
  <c r="I133" i="19"/>
  <c r="I134" i="19"/>
  <c r="I135" i="19"/>
  <c r="I136" i="19"/>
  <c r="I137" i="19"/>
  <c r="I138" i="19"/>
  <c r="C68" i="24"/>
  <c r="AA68" i="24" s="1"/>
  <c r="C69" i="24"/>
  <c r="AA69" i="24" s="1"/>
  <c r="C70" i="24"/>
  <c r="AA70" i="24" s="1"/>
  <c r="C71" i="24"/>
  <c r="AA71" i="24" s="1"/>
  <c r="C72" i="24"/>
  <c r="AA72" i="24" s="1"/>
  <c r="C73" i="24"/>
  <c r="AA73" i="24" s="1"/>
  <c r="C74" i="24"/>
  <c r="AA74" i="24" s="1"/>
  <c r="C75" i="24"/>
  <c r="AA75" i="24" s="1"/>
  <c r="C76" i="24"/>
  <c r="AA76" i="24" s="1"/>
  <c r="C77" i="24"/>
  <c r="AA77" i="24" s="1"/>
  <c r="F77" i="24"/>
  <c r="AD77" i="24" s="1"/>
  <c r="B77" i="24"/>
  <c r="Z77" i="24" s="1"/>
  <c r="E77" i="24"/>
  <c r="AC77" i="24" s="1"/>
  <c r="E76" i="24"/>
  <c r="AC76" i="24" s="1"/>
  <c r="B76" i="24"/>
  <c r="F76" i="24"/>
  <c r="AD76" i="24" s="1"/>
  <c r="E75" i="24"/>
  <c r="AC75" i="24" s="1"/>
  <c r="B75" i="24"/>
  <c r="Z75" i="24" s="1"/>
  <c r="F75" i="24"/>
  <c r="AD75" i="24" s="1"/>
  <c r="E74" i="24"/>
  <c r="AC74" i="24" s="1"/>
  <c r="F74" i="24"/>
  <c r="E73" i="24"/>
  <c r="AC73" i="24" s="1"/>
  <c r="B72" i="24"/>
  <c r="Z72" i="24" s="1"/>
  <c r="B71" i="24"/>
  <c r="Z71" i="24" s="1"/>
  <c r="B74" i="24"/>
  <c r="Z74" i="24" s="1"/>
  <c r="B73" i="24"/>
  <c r="Z73" i="24" s="1"/>
  <c r="F73" i="24"/>
  <c r="AD73" i="24" s="1"/>
  <c r="F72" i="24"/>
  <c r="AD72" i="24" s="1"/>
  <c r="E72" i="24"/>
  <c r="AC72" i="24" s="1"/>
  <c r="F71" i="24"/>
  <c r="AD71" i="24" s="1"/>
  <c r="E71" i="24"/>
  <c r="AC71" i="24" s="1"/>
  <c r="F70" i="24"/>
  <c r="AD70" i="24" s="1"/>
  <c r="B69" i="24"/>
  <c r="B70" i="24"/>
  <c r="B68" i="24"/>
  <c r="Z68" i="24" s="1"/>
  <c r="E70" i="24"/>
  <c r="AC70" i="24" s="1"/>
  <c r="E69" i="24"/>
  <c r="F69" i="24"/>
  <c r="AD69" i="24" s="1"/>
  <c r="F68" i="24"/>
  <c r="AD68" i="24" s="1"/>
  <c r="E68" i="24"/>
  <c r="C67" i="24"/>
  <c r="C66" i="24"/>
  <c r="AA66" i="24" s="1"/>
  <c r="B67" i="24"/>
  <c r="Z67" i="24" s="1"/>
  <c r="E67" i="24"/>
  <c r="AC67" i="24" s="1"/>
  <c r="F67" i="24"/>
  <c r="AD67" i="24" s="1"/>
  <c r="E66" i="24"/>
  <c r="AC66" i="24" s="1"/>
  <c r="F66" i="24"/>
  <c r="AD66" i="24" s="1"/>
  <c r="B66" i="24"/>
  <c r="Z66" i="24" s="1"/>
  <c r="C65" i="24"/>
  <c r="AA65" i="24" s="1"/>
  <c r="E65" i="24"/>
  <c r="AC65" i="24" s="1"/>
  <c r="F65" i="24"/>
  <c r="AD65" i="24" s="1"/>
  <c r="C4" i="24"/>
  <c r="C5" i="24"/>
  <c r="C6" i="24"/>
  <c r="C7" i="24"/>
  <c r="C8" i="24"/>
  <c r="C9" i="24"/>
  <c r="C10" i="24"/>
  <c r="C11" i="24"/>
  <c r="C12" i="24"/>
  <c r="C13" i="24"/>
  <c r="C14" i="24"/>
  <c r="C15" i="24"/>
  <c r="R36" i="22"/>
  <c r="R37" i="22" s="1"/>
  <c r="R38" i="22" s="1"/>
  <c r="R39" i="22" s="1"/>
  <c r="R40" i="22" s="1"/>
  <c r="R41" i="22" s="1"/>
  <c r="R42" i="22" s="1"/>
  <c r="R43" i="22" s="1"/>
  <c r="R44" i="22" s="1"/>
  <c r="R45" i="22" s="1"/>
  <c r="R46" i="22" s="1"/>
  <c r="R47" i="22" s="1"/>
  <c r="L63" i="22" s="1"/>
  <c r="B65" i="24"/>
  <c r="Z65" i="24" s="1"/>
  <c r="H16" i="24"/>
  <c r="I16" i="24"/>
  <c r="I17" i="24"/>
  <c r="I18" i="24"/>
  <c r="I19" i="24"/>
  <c r="I20" i="24"/>
  <c r="I21" i="24"/>
  <c r="I22" i="24"/>
  <c r="I23" i="24"/>
  <c r="I24" i="24"/>
  <c r="I25" i="24"/>
  <c r="I26" i="24"/>
  <c r="I27" i="24"/>
  <c r="I28" i="24"/>
  <c r="I29" i="24"/>
  <c r="I30" i="24"/>
  <c r="I31" i="24"/>
  <c r="I32" i="24"/>
  <c r="I33" i="24"/>
  <c r="I34" i="24"/>
  <c r="I35" i="24"/>
  <c r="I36" i="24"/>
  <c r="I37" i="24"/>
  <c r="I38" i="24"/>
  <c r="I39" i="24"/>
  <c r="I40" i="24"/>
  <c r="C17" i="24"/>
  <c r="AA17" i="24" s="1"/>
  <c r="C18" i="24"/>
  <c r="AA18" i="24" s="1"/>
  <c r="C19" i="24"/>
  <c r="AA19" i="24" s="1"/>
  <c r="C20" i="24"/>
  <c r="AA20" i="24" s="1"/>
  <c r="C21" i="24"/>
  <c r="C22" i="24"/>
  <c r="AA22" i="24" s="1"/>
  <c r="C23" i="24"/>
  <c r="AA23" i="24" s="1"/>
  <c r="C24" i="24"/>
  <c r="AA24" i="24" s="1"/>
  <c r="C25" i="24"/>
  <c r="AA25" i="24" s="1"/>
  <c r="C26" i="24"/>
  <c r="AA26" i="24" s="1"/>
  <c r="C27" i="24"/>
  <c r="C28" i="24"/>
  <c r="C29" i="24"/>
  <c r="C30" i="24"/>
  <c r="AA30" i="24" s="1"/>
  <c r="C31" i="24"/>
  <c r="AA31" i="24" s="1"/>
  <c r="C32" i="24"/>
  <c r="AA32" i="24" s="1"/>
  <c r="C33" i="24"/>
  <c r="AA33" i="24" s="1"/>
  <c r="C34" i="24"/>
  <c r="AA34" i="24" s="1"/>
  <c r="C35" i="24"/>
  <c r="AA35" i="24" s="1"/>
  <c r="C36" i="24"/>
  <c r="AA36" i="24" s="1"/>
  <c r="C37" i="24"/>
  <c r="C38" i="24"/>
  <c r="C39" i="24"/>
  <c r="AA39" i="24" s="1"/>
  <c r="C40" i="24"/>
  <c r="AA40" i="24" s="1"/>
  <c r="C41" i="24"/>
  <c r="AA41" i="24" s="1"/>
  <c r="C42" i="24"/>
  <c r="AA42" i="24" s="1"/>
  <c r="C43" i="24"/>
  <c r="C44" i="24"/>
  <c r="AA44" i="24" s="1"/>
  <c r="C45" i="24"/>
  <c r="C46" i="24"/>
  <c r="C47" i="24"/>
  <c r="C48" i="24"/>
  <c r="AA48" i="24" s="1"/>
  <c r="C49" i="24"/>
  <c r="AA49" i="24" s="1"/>
  <c r="C50" i="24"/>
  <c r="AA50" i="24" s="1"/>
  <c r="C51" i="24"/>
  <c r="AA51" i="24" s="1"/>
  <c r="C52" i="24"/>
  <c r="C53" i="24"/>
  <c r="C54" i="24"/>
  <c r="AA54" i="24" s="1"/>
  <c r="C55" i="24"/>
  <c r="AA55" i="24" s="1"/>
  <c r="C56" i="24"/>
  <c r="AA56" i="24" s="1"/>
  <c r="C57" i="24"/>
  <c r="C58" i="24"/>
  <c r="AA58" i="24" s="1"/>
  <c r="C59" i="24"/>
  <c r="AA59" i="24" s="1"/>
  <c r="C60" i="24"/>
  <c r="C61" i="24"/>
  <c r="C62" i="24"/>
  <c r="AA62" i="24" s="1"/>
  <c r="C63" i="24"/>
  <c r="AA63" i="24" s="1"/>
  <c r="C64" i="24"/>
  <c r="AA64" i="24" s="1"/>
  <c r="C16" i="24"/>
  <c r="B50" i="24"/>
  <c r="B51" i="24"/>
  <c r="B52" i="24"/>
  <c r="B26" i="24"/>
  <c r="Z26" i="24" s="1"/>
  <c r="B27" i="24"/>
  <c r="Z27" i="24" s="1"/>
  <c r="B28" i="24"/>
  <c r="Z28" i="24" s="1"/>
  <c r="B25" i="24"/>
  <c r="Z25" i="24" s="1"/>
  <c r="B46" i="24"/>
  <c r="Z46" i="24" s="1"/>
  <c r="B42" i="24"/>
  <c r="Z42" i="24" s="1"/>
  <c r="B53" i="24"/>
  <c r="B47" i="24"/>
  <c r="Z47" i="24" s="1"/>
  <c r="B43" i="24"/>
  <c r="Z43" i="24" s="1"/>
  <c r="B45" i="24"/>
  <c r="Z45" i="24" s="1"/>
  <c r="B48" i="24"/>
  <c r="Z48" i="24" s="1"/>
  <c r="B44" i="24"/>
  <c r="Z44" i="24" s="1"/>
  <c r="B39" i="24"/>
  <c r="Z39" i="24" s="1"/>
  <c r="B38" i="24"/>
  <c r="Z38" i="24" s="1"/>
  <c r="B30" i="24"/>
  <c r="Z30" i="24" s="1"/>
  <c r="B36" i="24"/>
  <c r="B32" i="24"/>
  <c r="Z32" i="24" s="1"/>
  <c r="B57" i="24"/>
  <c r="Z57" i="24" s="1"/>
  <c r="B33" i="24"/>
  <c r="B35" i="24"/>
  <c r="Z35" i="24" s="1"/>
  <c r="B31" i="24"/>
  <c r="Z31" i="24" s="1"/>
  <c r="B34" i="24"/>
  <c r="Z34" i="24" s="1"/>
  <c r="B41" i="24"/>
  <c r="B58" i="24"/>
  <c r="Z58" i="24" s="1"/>
  <c r="B61" i="24"/>
  <c r="B63" i="24"/>
  <c r="Z63" i="24" s="1"/>
  <c r="B29" i="24"/>
  <c r="Z29" i="24" s="1"/>
  <c r="B59" i="24"/>
  <c r="B55" i="24"/>
  <c r="Z55" i="24" s="1"/>
  <c r="B49" i="24"/>
  <c r="Z49" i="24" s="1"/>
  <c r="B64" i="24"/>
  <c r="Z64" i="24" s="1"/>
  <c r="B40" i="24"/>
  <c r="B62" i="24"/>
  <c r="Z62" i="24" s="1"/>
  <c r="B54" i="24"/>
  <c r="B37" i="24"/>
  <c r="Z37" i="24" s="1"/>
  <c r="B60" i="24"/>
  <c r="Z60" i="24" s="1"/>
  <c r="B56" i="24"/>
  <c r="Z56" i="24" s="1"/>
  <c r="F64" i="24"/>
  <c r="AD64" i="24" s="1"/>
  <c r="E64" i="24"/>
  <c r="AC64" i="24" s="1"/>
  <c r="B4" i="24"/>
  <c r="F51" i="24"/>
  <c r="AD51" i="24" s="1"/>
  <c r="F23" i="24"/>
  <c r="AD23" i="24" s="1"/>
  <c r="F45" i="24"/>
  <c r="AD45" i="24" s="1"/>
  <c r="F19" i="24"/>
  <c r="F40" i="24"/>
  <c r="F21" i="24"/>
  <c r="AD21" i="24" s="1"/>
  <c r="F20" i="24"/>
  <c r="AD20" i="24" s="1"/>
  <c r="F24" i="24"/>
  <c r="F44" i="24"/>
  <c r="AD44" i="24" s="1"/>
  <c r="F25" i="24"/>
  <c r="AD25" i="24" s="1"/>
  <c r="B22" i="24"/>
  <c r="F30" i="24"/>
  <c r="AD30" i="24" s="1"/>
  <c r="F16" i="24"/>
  <c r="AD16" i="24" s="1"/>
  <c r="F6" i="24"/>
  <c r="F7" i="24"/>
  <c r="F22" i="24"/>
  <c r="AD22" i="24" s="1"/>
  <c r="F15" i="24"/>
  <c r="F33" i="24"/>
  <c r="F34" i="24"/>
  <c r="AD34" i="24" s="1"/>
  <c r="F35" i="24"/>
  <c r="AD35" i="24" s="1"/>
  <c r="F42" i="24"/>
  <c r="F4" i="24"/>
  <c r="F18" i="24"/>
  <c r="AD18" i="24" s="1"/>
  <c r="F43" i="24"/>
  <c r="AD43" i="24" s="1"/>
  <c r="F48" i="24"/>
  <c r="AD48" i="24" s="1"/>
  <c r="B15" i="24"/>
  <c r="F52" i="24"/>
  <c r="AD52" i="24" s="1"/>
  <c r="F54" i="24"/>
  <c r="AD54" i="24" s="1"/>
  <c r="F56" i="24"/>
  <c r="AD56" i="24" s="1"/>
  <c r="F57" i="24"/>
  <c r="AD57" i="24" s="1"/>
  <c r="F17" i="24"/>
  <c r="F8" i="24"/>
  <c r="F9" i="24"/>
  <c r="F36" i="24"/>
  <c r="F37" i="24"/>
  <c r="AD37" i="24" s="1"/>
  <c r="F53" i="24"/>
  <c r="AD53" i="24" s="1"/>
  <c r="F60" i="24"/>
  <c r="AD60" i="24" s="1"/>
  <c r="F28" i="24"/>
  <c r="AD28" i="24" s="1"/>
  <c r="F10" i="24"/>
  <c r="F13" i="24"/>
  <c r="F14" i="24"/>
  <c r="F32" i="24"/>
  <c r="F11" i="24"/>
  <c r="F12" i="24"/>
  <c r="F26" i="24"/>
  <c r="AD26" i="24" s="1"/>
  <c r="F47" i="24"/>
  <c r="AD47" i="24" s="1"/>
  <c r="B16" i="24"/>
  <c r="Z16" i="24" s="1"/>
  <c r="F55" i="24"/>
  <c r="AD55" i="24" s="1"/>
  <c r="F58" i="24"/>
  <c r="AD58" i="24" s="1"/>
  <c r="F59" i="24"/>
  <c r="AD59" i="24" s="1"/>
  <c r="F50" i="24"/>
  <c r="AD50" i="24" s="1"/>
  <c r="F41" i="24"/>
  <c r="AD41" i="24" s="1"/>
  <c r="F49" i="24"/>
  <c r="F31" i="24"/>
  <c r="AD31" i="24" s="1"/>
  <c r="F38" i="24"/>
  <c r="AD38" i="24" s="1"/>
  <c r="F39" i="24"/>
  <c r="AD39" i="24" s="1"/>
  <c r="F46" i="24"/>
  <c r="AD46" i="24" s="1"/>
  <c r="E29" i="24"/>
  <c r="AC29" i="24" s="1"/>
  <c r="E14" i="24"/>
  <c r="E37" i="24"/>
  <c r="AC37" i="24" s="1"/>
  <c r="E11" i="24"/>
  <c r="E30" i="24"/>
  <c r="E6" i="24"/>
  <c r="E4" i="24"/>
  <c r="E25" i="24"/>
  <c r="E36" i="24"/>
  <c r="AC36" i="24" s="1"/>
  <c r="E35" i="24"/>
  <c r="AC35" i="24" s="1"/>
  <c r="E34" i="24"/>
  <c r="E10" i="24"/>
  <c r="E33" i="24"/>
  <c r="AC33" i="24" s="1"/>
  <c r="E32" i="24"/>
  <c r="AC32" i="24" s="1"/>
  <c r="E18" i="24"/>
  <c r="E42" i="24"/>
  <c r="AC42" i="24" s="1"/>
  <c r="E47" i="24"/>
  <c r="AC47" i="24" s="1"/>
  <c r="E61" i="24"/>
  <c r="E62" i="24"/>
  <c r="AC62" i="24" s="1"/>
  <c r="E15" i="24"/>
  <c r="E44" i="24"/>
  <c r="AC44" i="24" s="1"/>
  <c r="E50" i="24"/>
  <c r="AC50" i="24" s="1"/>
  <c r="E51" i="24"/>
  <c r="AC51" i="24" s="1"/>
  <c r="E17" i="24"/>
  <c r="AC17" i="24" s="1"/>
  <c r="E13" i="24"/>
  <c r="E24" i="24"/>
  <c r="AC24" i="24" s="1"/>
  <c r="E23" i="24"/>
  <c r="AC23" i="24" s="1"/>
  <c r="E21" i="24"/>
  <c r="AC21" i="24" s="1"/>
  <c r="E20" i="24"/>
  <c r="AC20" i="24" s="1"/>
  <c r="E31" i="24"/>
  <c r="E39" i="24"/>
  <c r="AC39" i="24" s="1"/>
  <c r="E40" i="24"/>
  <c r="E45" i="24"/>
  <c r="AC45" i="24" s="1"/>
  <c r="E46" i="24"/>
  <c r="AC46" i="24" s="1"/>
  <c r="E53" i="24"/>
  <c r="AC53" i="24" s="1"/>
  <c r="E56" i="24"/>
  <c r="AC56" i="24" s="1"/>
  <c r="E60" i="24"/>
  <c r="E63" i="24"/>
  <c r="AC63" i="24" s="1"/>
  <c r="E16" i="24"/>
  <c r="AC16" i="24" s="1"/>
  <c r="E7" i="24"/>
  <c r="E41" i="24"/>
  <c r="AC41" i="24" s="1"/>
  <c r="E43" i="24"/>
  <c r="AC43" i="24" s="1"/>
  <c r="E48" i="24"/>
  <c r="AC48" i="24" s="1"/>
  <c r="E59" i="24"/>
  <c r="AC59" i="24" s="1"/>
  <c r="E5" i="24"/>
  <c r="E28" i="24"/>
  <c r="AC28" i="24" s="1"/>
  <c r="E27" i="24"/>
  <c r="AC27" i="24" s="1"/>
  <c r="E26" i="24"/>
  <c r="AC26" i="24" s="1"/>
  <c r="E12" i="24"/>
  <c r="E22" i="24"/>
  <c r="AC22" i="24" s="1"/>
  <c r="E9" i="24"/>
  <c r="E8" i="24"/>
  <c r="E19" i="24"/>
  <c r="AC19" i="24" s="1"/>
  <c r="E38" i="24"/>
  <c r="AC38" i="24" s="1"/>
  <c r="E49" i="24"/>
  <c r="AC49" i="24" s="1"/>
  <c r="E52" i="24"/>
  <c r="E54" i="24"/>
  <c r="AC54" i="24" s="1"/>
  <c r="E55" i="24"/>
  <c r="E57" i="24"/>
  <c r="AC57" i="24" s="1"/>
  <c r="E58" i="24"/>
  <c r="F63" i="24"/>
  <c r="F61" i="24"/>
  <c r="AD61" i="24" s="1"/>
  <c r="B13" i="24"/>
  <c r="B20" i="24"/>
  <c r="B17" i="24"/>
  <c r="Z17" i="24" s="1"/>
  <c r="B14" i="24"/>
  <c r="B24" i="24"/>
  <c r="Z24" i="24" s="1"/>
  <c r="B23" i="24"/>
  <c r="Z23" i="24" s="1"/>
  <c r="B9" i="24"/>
  <c r="B8" i="24"/>
  <c r="B7" i="24"/>
  <c r="B6" i="24"/>
  <c r="B21" i="24"/>
  <c r="Z21" i="24" s="1"/>
  <c r="B19" i="24"/>
  <c r="B18" i="24"/>
  <c r="Z18" i="24" s="1"/>
  <c r="B5" i="24"/>
  <c r="B12" i="24"/>
  <c r="B11" i="24"/>
  <c r="B10" i="24"/>
  <c r="F27" i="24"/>
  <c r="AD27" i="24" s="1"/>
  <c r="F29" i="24"/>
  <c r="AD33" i="24"/>
  <c r="F5" i="24"/>
  <c r="F62" i="24"/>
  <c r="K91" i="19"/>
  <c r="K26" i="19"/>
  <c r="K100" i="19"/>
  <c r="K116" i="19"/>
  <c r="K24" i="19"/>
  <c r="K88" i="19"/>
  <c r="K23" i="19"/>
  <c r="K108" i="19"/>
  <c r="K104" i="19"/>
  <c r="K33" i="19"/>
  <c r="K52" i="19"/>
  <c r="K56" i="19"/>
  <c r="K80" i="19"/>
  <c r="K32" i="19"/>
  <c r="K71" i="19"/>
  <c r="K118" i="19"/>
  <c r="K110" i="19"/>
  <c r="K22" i="19"/>
  <c r="K86" i="19"/>
  <c r="K137" i="19"/>
  <c r="K38" i="19"/>
  <c r="K101" i="19"/>
  <c r="K113" i="19"/>
  <c r="K126" i="19"/>
  <c r="K122" i="19"/>
  <c r="K89" i="19"/>
  <c r="K45" i="19"/>
  <c r="K119" i="19"/>
  <c r="K57" i="19"/>
  <c r="K93" i="19"/>
  <c r="K111" i="19"/>
  <c r="K121" i="19"/>
  <c r="K107" i="19"/>
  <c r="K97" i="19"/>
  <c r="K63" i="19"/>
  <c r="K34" i="19"/>
  <c r="K99" i="19"/>
  <c r="K68" i="19"/>
  <c r="K82" i="19"/>
  <c r="K27" i="19"/>
  <c r="K138" i="19"/>
  <c r="K135" i="19"/>
  <c r="K59" i="19"/>
  <c r="K115" i="19"/>
  <c r="K46" i="19"/>
  <c r="K72" i="19"/>
  <c r="K129" i="19"/>
  <c r="K37" i="19"/>
  <c r="K47" i="19"/>
  <c r="K85" i="19"/>
  <c r="K43" i="19"/>
  <c r="K44" i="19"/>
  <c r="K31" i="19"/>
  <c r="K74" i="19"/>
  <c r="K70" i="19"/>
  <c r="K98" i="19"/>
  <c r="K35" i="19"/>
  <c r="K103" i="19"/>
  <c r="K36" i="19"/>
  <c r="K69" i="19"/>
  <c r="K117" i="19"/>
  <c r="K30" i="19"/>
  <c r="K105" i="19"/>
  <c r="K79" i="19"/>
  <c r="K123" i="19"/>
  <c r="K96" i="19"/>
  <c r="K131" i="19"/>
  <c r="K109" i="19"/>
  <c r="K39" i="19"/>
  <c r="K112" i="19"/>
  <c r="K42" i="19"/>
  <c r="K106" i="19"/>
  <c r="K81" i="19"/>
  <c r="K95" i="19"/>
  <c r="K127" i="19"/>
  <c r="K53" i="19"/>
  <c r="K125" i="19"/>
  <c r="K94" i="19"/>
  <c r="K134" i="19"/>
  <c r="K51" i="19"/>
  <c r="K40" i="19"/>
  <c r="K73" i="19"/>
  <c r="K58" i="19"/>
  <c r="K25" i="19"/>
  <c r="K50" i="19"/>
  <c r="K114" i="19"/>
  <c r="K62" i="19"/>
  <c r="K49" i="19"/>
  <c r="K83" i="19"/>
  <c r="K28" i="19"/>
  <c r="K84" i="19"/>
  <c r="K92" i="19"/>
  <c r="K61" i="19"/>
  <c r="K133" i="19"/>
  <c r="K124" i="19"/>
  <c r="K54" i="19"/>
  <c r="K29" i="19"/>
  <c r="K41" i="19"/>
  <c r="K65" i="19"/>
  <c r="K77" i="19"/>
  <c r="K90" i="19"/>
  <c r="K102" i="19"/>
  <c r="K130" i="19"/>
  <c r="K66" i="19"/>
  <c r="K78" i="19"/>
  <c r="K120" i="19"/>
  <c r="K132" i="19"/>
  <c r="K55" i="19"/>
  <c r="K64" i="19"/>
  <c r="K76" i="19"/>
  <c r="K75" i="19"/>
  <c r="K87" i="19"/>
  <c r="K60" i="19"/>
  <c r="K136" i="19"/>
  <c r="K128" i="19"/>
  <c r="K67" i="19"/>
  <c r="K48" i="19"/>
  <c r="N64" i="19"/>
  <c r="N45" i="19"/>
  <c r="N42" i="19"/>
  <c r="N93" i="19"/>
  <c r="N37" i="19"/>
  <c r="N95" i="19"/>
  <c r="N90" i="19"/>
  <c r="N32" i="19"/>
  <c r="N92" i="19"/>
  <c r="N33" i="19"/>
  <c r="N88" i="19"/>
  <c r="N53" i="19"/>
  <c r="N65" i="19"/>
  <c r="N98" i="19"/>
  <c r="N70" i="19"/>
  <c r="N24" i="19"/>
  <c r="N47" i="19"/>
  <c r="N23" i="19"/>
  <c r="N48" i="19"/>
  <c r="N99" i="19"/>
  <c r="N50" i="19"/>
  <c r="N26" i="19"/>
  <c r="N58" i="19"/>
  <c r="N28" i="19"/>
  <c r="N44" i="19"/>
  <c r="N40" i="19"/>
  <c r="N52" i="19"/>
  <c r="N22" i="19"/>
  <c r="N39" i="19"/>
  <c r="N84" i="19"/>
  <c r="N56" i="19"/>
  <c r="N29" i="19"/>
  <c r="N30" i="19"/>
  <c r="N25" i="19"/>
  <c r="N76" i="19"/>
  <c r="N57" i="19"/>
  <c r="N94" i="19"/>
  <c r="N54" i="19"/>
  <c r="N87" i="19"/>
  <c r="N86" i="19"/>
  <c r="N81" i="19"/>
  <c r="N27" i="19"/>
  <c r="N38" i="19"/>
  <c r="N96" i="19"/>
  <c r="N35" i="19"/>
  <c r="N34" i="19"/>
  <c r="N59" i="19"/>
  <c r="N82" i="19"/>
  <c r="N69" i="19"/>
  <c r="N41" i="19"/>
  <c r="N46" i="19"/>
  <c r="N51" i="19"/>
  <c r="N97" i="19"/>
  <c r="N77" i="19"/>
  <c r="N36" i="19"/>
  <c r="N62" i="19"/>
  <c r="N74" i="19"/>
  <c r="N89" i="19"/>
  <c r="N73" i="19"/>
  <c r="N85" i="19"/>
  <c r="N63" i="19"/>
  <c r="N75" i="19"/>
  <c r="N66" i="19"/>
  <c r="N78" i="19"/>
  <c r="N31" i="19"/>
  <c r="N68" i="19"/>
  <c r="N80" i="19"/>
  <c r="N49" i="19"/>
  <c r="N61" i="19"/>
  <c r="N60" i="19"/>
  <c r="N72" i="19"/>
  <c r="N91" i="19"/>
  <c r="N71" i="19"/>
  <c r="N83" i="19"/>
  <c r="N43" i="19"/>
  <c r="N55" i="19"/>
  <c r="N109" i="19"/>
  <c r="N106" i="19"/>
  <c r="N101" i="19"/>
  <c r="N113" i="19"/>
  <c r="N104" i="19"/>
  <c r="N110" i="19"/>
  <c r="N102" i="19"/>
  <c r="N67" i="19"/>
  <c r="N79" i="19"/>
  <c r="N108" i="19"/>
  <c r="N107" i="19"/>
  <c r="N105" i="19"/>
  <c r="N111" i="19"/>
  <c r="N138" i="19"/>
  <c r="N120" i="19"/>
  <c r="N117" i="19"/>
  <c r="N123" i="19"/>
  <c r="N121" i="19"/>
  <c r="N119" i="19"/>
  <c r="N116" i="19"/>
  <c r="N114" i="19"/>
  <c r="N125" i="19"/>
  <c r="N118" i="19"/>
  <c r="N122" i="19"/>
  <c r="N103" i="19"/>
  <c r="N135" i="19"/>
  <c r="N133" i="19"/>
  <c r="N129" i="19"/>
  <c r="N132" i="19"/>
  <c r="N100" i="19"/>
  <c r="N112" i="19"/>
  <c r="N134" i="19"/>
  <c r="N128" i="19"/>
  <c r="N131" i="19"/>
  <c r="N137" i="19"/>
  <c r="N126" i="19"/>
  <c r="N130" i="19"/>
  <c r="N124" i="19"/>
  <c r="N136" i="19"/>
  <c r="N115" i="19"/>
  <c r="N127" i="19"/>
  <c r="P104" i="19"/>
  <c r="P54" i="19"/>
  <c r="P59" i="19"/>
  <c r="P45" i="19"/>
  <c r="P65" i="19"/>
  <c r="P37" i="19"/>
  <c r="P48" i="19"/>
  <c r="P111" i="19"/>
  <c r="P92" i="19"/>
  <c r="P33" i="19"/>
  <c r="P27" i="19"/>
  <c r="P93" i="19"/>
  <c r="P79" i="19"/>
  <c r="P29" i="19"/>
  <c r="P42" i="19"/>
  <c r="P47" i="19"/>
  <c r="P53" i="19"/>
  <c r="P123" i="19"/>
  <c r="P74" i="19"/>
  <c r="P25" i="19"/>
  <c r="P84" i="19"/>
  <c r="P118" i="19"/>
  <c r="P32" i="19"/>
  <c r="P91" i="19"/>
  <c r="P86" i="19"/>
  <c r="P71" i="19"/>
  <c r="P126" i="19"/>
  <c r="P30" i="19"/>
  <c r="P77" i="19"/>
  <c r="P124" i="19"/>
  <c r="P28" i="19"/>
  <c r="P87" i="19"/>
  <c r="P50" i="19"/>
  <c r="P109" i="19"/>
  <c r="P72" i="19"/>
  <c r="P131" i="19"/>
  <c r="P35" i="19"/>
  <c r="P94" i="19"/>
  <c r="P57" i="19"/>
  <c r="P116" i="19"/>
  <c r="P64" i="19"/>
  <c r="P49" i="19"/>
  <c r="P134" i="19"/>
  <c r="P38" i="19"/>
  <c r="P60" i="19"/>
  <c r="P66" i="19"/>
  <c r="P130" i="19"/>
  <c r="P115" i="19"/>
  <c r="P100" i="19"/>
  <c r="P63" i="19"/>
  <c r="P85" i="19"/>
  <c r="P107" i="19"/>
  <c r="P70" i="19"/>
  <c r="P56" i="19"/>
  <c r="P102" i="19"/>
  <c r="P90" i="19"/>
  <c r="P137" i="19"/>
  <c r="P41" i="19"/>
  <c r="P88" i="19"/>
  <c r="P51" i="19"/>
  <c r="P73" i="19"/>
  <c r="P132" i="19"/>
  <c r="P36" i="19"/>
  <c r="P95" i="19"/>
  <c r="P58" i="19"/>
  <c r="P80" i="19"/>
  <c r="P43" i="19"/>
  <c r="P108" i="19"/>
  <c r="P34" i="19"/>
  <c r="P39" i="19"/>
  <c r="P24" i="19"/>
  <c r="P105" i="19"/>
  <c r="P31" i="19"/>
  <c r="P26" i="19"/>
  <c r="P22" i="19"/>
  <c r="P61" i="19"/>
  <c r="P83" i="19"/>
  <c r="P127" i="19"/>
  <c r="P120" i="19"/>
  <c r="P44" i="19"/>
  <c r="P78" i="19"/>
  <c r="P76" i="19"/>
  <c r="P136" i="19"/>
  <c r="P121" i="19"/>
  <c r="P69" i="19"/>
  <c r="P112" i="19"/>
  <c r="P98" i="19"/>
  <c r="P135" i="19"/>
  <c r="P82" i="19"/>
  <c r="P75" i="19"/>
  <c r="P81" i="19"/>
  <c r="P103" i="19"/>
  <c r="P23" i="19"/>
  <c r="P55" i="19"/>
  <c r="P96" i="19"/>
  <c r="P133" i="19"/>
  <c r="P106" i="19"/>
  <c r="P68" i="19"/>
  <c r="P114" i="19"/>
  <c r="P62" i="19"/>
  <c r="P46" i="19"/>
  <c r="P97" i="19"/>
  <c r="P119" i="19"/>
  <c r="P67" i="19"/>
  <c r="P128" i="19"/>
  <c r="P99" i="19"/>
  <c r="P138" i="19"/>
  <c r="P40" i="19"/>
  <c r="P52" i="19"/>
  <c r="P117" i="19"/>
  <c r="P129" i="19"/>
  <c r="P113" i="19"/>
  <c r="P125" i="19"/>
  <c r="P89" i="19"/>
  <c r="P101" i="19"/>
  <c r="P110" i="19"/>
  <c r="P122" i="19"/>
  <c r="O135" i="19"/>
  <c r="O61" i="19"/>
  <c r="O108" i="19"/>
  <c r="O32" i="19"/>
  <c r="O24" i="19"/>
  <c r="O127" i="19"/>
  <c r="O73" i="19"/>
  <c r="O90" i="19"/>
  <c r="O48" i="19"/>
  <c r="O53" i="19"/>
  <c r="O97" i="19"/>
  <c r="O67" i="19"/>
  <c r="O121" i="19"/>
  <c r="O72" i="19"/>
  <c r="O77" i="19"/>
  <c r="O66" i="19"/>
  <c r="O105" i="19"/>
  <c r="O91" i="19"/>
  <c r="O122" i="19"/>
  <c r="O80" i="19"/>
  <c r="O25" i="19"/>
  <c r="O120" i="19"/>
  <c r="O51" i="19"/>
  <c r="O125" i="19"/>
  <c r="O43" i="19"/>
  <c r="O62" i="19"/>
  <c r="O70" i="19"/>
  <c r="O45" i="19"/>
  <c r="O119" i="19"/>
  <c r="O38" i="19"/>
  <c r="O112" i="19"/>
  <c r="O40" i="19"/>
  <c r="O94" i="19"/>
  <c r="O87" i="19"/>
  <c r="O30" i="19"/>
  <c r="O128" i="19"/>
  <c r="O96" i="19"/>
  <c r="O129" i="19"/>
  <c r="O46" i="19"/>
  <c r="O63" i="19"/>
  <c r="O136" i="19"/>
  <c r="O104" i="19"/>
  <c r="O93" i="19"/>
  <c r="O86" i="19"/>
  <c r="O115" i="19"/>
  <c r="O78" i="19"/>
  <c r="O106" i="19"/>
  <c r="O138" i="19"/>
  <c r="O28" i="19"/>
  <c r="O126" i="19"/>
  <c r="O27" i="19"/>
  <c r="O130" i="19"/>
  <c r="O98" i="19"/>
  <c r="O44" i="19"/>
  <c r="O29" i="19"/>
  <c r="O23" i="19"/>
  <c r="O22" i="19"/>
  <c r="O101" i="19"/>
  <c r="O56" i="19"/>
  <c r="O83" i="19"/>
  <c r="O76" i="19"/>
  <c r="O31" i="19"/>
  <c r="O69" i="19"/>
  <c r="O33" i="19"/>
  <c r="O107" i="19"/>
  <c r="O26" i="19"/>
  <c r="O100" i="19"/>
  <c r="O55" i="19"/>
  <c r="O99" i="19"/>
  <c r="O82" i="19"/>
  <c r="O75" i="19"/>
  <c r="O114" i="19"/>
  <c r="O47" i="19"/>
  <c r="O57" i="19"/>
  <c r="O131" i="19"/>
  <c r="O50" i="19"/>
  <c r="O124" i="19"/>
  <c r="O113" i="19"/>
  <c r="O102" i="19"/>
  <c r="O36" i="19"/>
  <c r="O109" i="19"/>
  <c r="O79" i="19"/>
  <c r="O92" i="19"/>
  <c r="O134" i="19"/>
  <c r="O58" i="19"/>
  <c r="O137" i="19"/>
  <c r="O132" i="19"/>
  <c r="O41" i="19"/>
  <c r="O133" i="19"/>
  <c r="O60" i="19"/>
  <c r="O59" i="19"/>
  <c r="O68" i="19"/>
  <c r="O37" i="19"/>
  <c r="O103" i="19"/>
  <c r="O39" i="19"/>
  <c r="O71" i="19"/>
  <c r="O52" i="19"/>
  <c r="L71" i="19"/>
  <c r="L54" i="19"/>
  <c r="L96" i="19"/>
  <c r="L110" i="19"/>
  <c r="O117" i="19"/>
  <c r="O111" i="19"/>
  <c r="O89" i="19"/>
  <c r="L62" i="19"/>
  <c r="L53" i="19"/>
  <c r="L65" i="19"/>
  <c r="L84" i="19"/>
  <c r="L117" i="19"/>
  <c r="L72" i="19"/>
  <c r="L136" i="19"/>
  <c r="L127" i="19"/>
  <c r="L82" i="19"/>
  <c r="L37" i="19"/>
  <c r="L135" i="19"/>
  <c r="L107" i="19"/>
  <c r="L94" i="19"/>
  <c r="L49" i="19"/>
  <c r="L93" i="19"/>
  <c r="L112" i="19"/>
  <c r="L64" i="19"/>
  <c r="L55" i="19"/>
  <c r="L108" i="19"/>
  <c r="L63" i="19"/>
  <c r="O35" i="19"/>
  <c r="O65" i="19"/>
  <c r="O54" i="19"/>
  <c r="L116" i="19"/>
  <c r="L129" i="19"/>
  <c r="L44" i="19"/>
  <c r="L138" i="19"/>
  <c r="L57" i="19"/>
  <c r="L76" i="19"/>
  <c r="L67" i="19"/>
  <c r="L120" i="19"/>
  <c r="L75" i="19"/>
  <c r="L77" i="19"/>
  <c r="L41" i="19"/>
  <c r="L130" i="19"/>
  <c r="L85" i="19"/>
  <c r="L58" i="19"/>
  <c r="O118" i="19"/>
  <c r="O74" i="19"/>
  <c r="L40" i="19"/>
  <c r="L43" i="19"/>
  <c r="L51" i="19"/>
  <c r="L102" i="19"/>
  <c r="L124" i="19"/>
  <c r="L70" i="19"/>
  <c r="L109" i="19"/>
  <c r="L101" i="19"/>
  <c r="L113" i="19"/>
  <c r="L80" i="19"/>
  <c r="L133" i="19"/>
  <c r="L26" i="19"/>
  <c r="L125" i="19"/>
  <c r="L92" i="19"/>
  <c r="L47" i="19"/>
  <c r="L56" i="19"/>
  <c r="L106" i="19"/>
  <c r="L61" i="19"/>
  <c r="O88" i="19"/>
  <c r="O34" i="19"/>
  <c r="L50" i="19"/>
  <c r="L31" i="19"/>
  <c r="L52" i="19"/>
  <c r="L29" i="19"/>
  <c r="L118" i="19"/>
  <c r="L73" i="19"/>
  <c r="L105" i="19"/>
  <c r="L30" i="19"/>
  <c r="L128" i="19"/>
  <c r="L38" i="19"/>
  <c r="L48" i="19"/>
  <c r="O42" i="19"/>
  <c r="O85" i="19"/>
  <c r="O116" i="19"/>
  <c r="O110" i="19"/>
  <c r="O81" i="19"/>
  <c r="O64" i="19"/>
  <c r="O95" i="19"/>
  <c r="O84" i="19"/>
  <c r="O123" i="19"/>
  <c r="L36" i="19"/>
  <c r="L89" i="19"/>
  <c r="L68" i="19"/>
  <c r="L121" i="19"/>
  <c r="L25" i="19"/>
  <c r="L24" i="19"/>
  <c r="L33" i="19"/>
  <c r="L42" i="19"/>
  <c r="L90" i="19"/>
  <c r="L45" i="19"/>
  <c r="L98" i="19"/>
  <c r="L97" i="19"/>
  <c r="L60" i="19"/>
  <c r="L137" i="19"/>
  <c r="L104" i="19"/>
  <c r="L59" i="19"/>
  <c r="O49" i="19"/>
  <c r="L95" i="19"/>
  <c r="L78" i="19"/>
  <c r="L35" i="19"/>
  <c r="L134" i="19"/>
  <c r="L131" i="19"/>
  <c r="L81" i="19"/>
  <c r="L100" i="19"/>
  <c r="L126" i="19"/>
  <c r="L46" i="19"/>
  <c r="L115" i="19"/>
  <c r="L79" i="19"/>
  <c r="L32" i="19"/>
  <c r="L22" i="19"/>
  <c r="L111" i="19"/>
  <c r="L83" i="19"/>
  <c r="L87" i="19"/>
  <c r="L88" i="19"/>
  <c r="L69" i="19"/>
  <c r="L91" i="19"/>
  <c r="L74" i="19"/>
  <c r="L119" i="19"/>
  <c r="L132" i="19"/>
  <c r="L99" i="19"/>
  <c r="L114" i="19"/>
  <c r="L28" i="19"/>
  <c r="L86" i="19"/>
  <c r="L66" i="19"/>
  <c r="L27" i="19"/>
  <c r="L123" i="19"/>
  <c r="L39" i="19"/>
  <c r="L23" i="19"/>
  <c r="L34" i="19"/>
  <c r="L122" i="19"/>
  <c r="L103" i="19"/>
  <c r="G3" i="22"/>
  <c r="G20" i="22" s="1"/>
  <c r="D13" i="24"/>
  <c r="D22" i="24"/>
  <c r="G12" i="22"/>
  <c r="G45" i="22" s="1"/>
  <c r="D6" i="22"/>
  <c r="D39" i="22" s="1"/>
  <c r="F5" i="22"/>
  <c r="F38" i="22" s="1"/>
  <c r="C12" i="22"/>
  <c r="C45" i="22" s="1"/>
  <c r="D11" i="24"/>
  <c r="F13" i="22"/>
  <c r="F46" i="22" s="1"/>
  <c r="D24" i="24"/>
  <c r="AB24" i="24" s="1"/>
  <c r="G14" i="22"/>
  <c r="G47" i="22" s="1"/>
  <c r="B12" i="22"/>
  <c r="B45" i="22" s="1"/>
  <c r="C13" i="22"/>
  <c r="C46" i="22" s="1"/>
  <c r="D6" i="24"/>
  <c r="F8" i="22"/>
  <c r="F41" i="22" s="1"/>
  <c r="E8" i="22"/>
  <c r="D10" i="22"/>
  <c r="D43" i="22" s="1"/>
  <c r="B13" i="22"/>
  <c r="B46" i="22" s="1"/>
  <c r="D9" i="22"/>
  <c r="D42" i="22" s="1"/>
  <c r="G11" i="22"/>
  <c r="G44" i="22" s="1"/>
  <c r="D21" i="24"/>
  <c r="E3" i="22"/>
  <c r="E20" i="22" s="1"/>
  <c r="B14" i="22"/>
  <c r="B47" i="22" s="1"/>
  <c r="D4" i="22"/>
  <c r="D37" i="22" s="1"/>
  <c r="D8" i="24"/>
  <c r="F10" i="22"/>
  <c r="F43" i="22" s="1"/>
  <c r="D5" i="24"/>
  <c r="F7" i="22"/>
  <c r="F40" i="22" s="1"/>
  <c r="D12" i="22"/>
  <c r="D45" i="22" s="1"/>
  <c r="D9" i="24"/>
  <c r="F11" i="22"/>
  <c r="F44" i="22" s="1"/>
  <c r="D23" i="24"/>
  <c r="AB23" i="24" s="1"/>
  <c r="G13" i="22"/>
  <c r="G46" i="22" s="1"/>
  <c r="D7" i="22"/>
  <c r="D40" i="22" s="1"/>
  <c r="B4" i="22"/>
  <c r="B37" i="22" s="1"/>
  <c r="C4" i="22"/>
  <c r="C37" i="22" s="1"/>
  <c r="B5" i="22"/>
  <c r="C5" i="22"/>
  <c r="C38" i="22" s="1"/>
  <c r="D14" i="22"/>
  <c r="D47" i="22" s="1"/>
  <c r="E9" i="22"/>
  <c r="E42" i="22" s="1"/>
  <c r="F9" i="22"/>
  <c r="D7" i="24"/>
  <c r="D16" i="24"/>
  <c r="AB16" i="24" s="1"/>
  <c r="G6" i="22"/>
  <c r="G39" i="22" s="1"/>
  <c r="E14" i="22"/>
  <c r="E47" i="22" s="1"/>
  <c r="D13" i="22"/>
  <c r="D46" i="22" s="1"/>
  <c r="F12" i="22"/>
  <c r="F45" i="22" s="1"/>
  <c r="D10" i="24"/>
  <c r="E13" i="22"/>
  <c r="E46" i="22" s="1"/>
  <c r="D4" i="24"/>
  <c r="F6" i="22"/>
  <c r="F39" i="22" s="1"/>
  <c r="G8" i="22"/>
  <c r="G41" i="22" s="1"/>
  <c r="D18" i="24"/>
  <c r="AB18" i="24" s="1"/>
  <c r="B6" i="22"/>
  <c r="B39" i="22" s="1"/>
  <c r="C7" i="22"/>
  <c r="C40" i="22" s="1"/>
  <c r="D8" i="22"/>
  <c r="G10" i="22"/>
  <c r="G43" i="22" s="1"/>
  <c r="D20" i="24"/>
  <c r="AB20" i="24" s="1"/>
  <c r="C8" i="22"/>
  <c r="C41" i="22" s="1"/>
  <c r="D15" i="24"/>
  <c r="G5" i="22"/>
  <c r="G38" i="22" s="1"/>
  <c r="B7" i="22"/>
  <c r="B40" i="22" s="1"/>
  <c r="C14" i="22"/>
  <c r="C47" i="22" s="1"/>
  <c r="D14" i="24"/>
  <c r="G4" i="22"/>
  <c r="G37" i="22" s="1"/>
  <c r="E4" i="22"/>
  <c r="E37" i="22" s="1"/>
  <c r="F3" i="22"/>
  <c r="E11" i="22"/>
  <c r="E44" i="22" s="1"/>
  <c r="B9" i="22"/>
  <c r="B42" i="22" s="1"/>
  <c r="C9" i="22"/>
  <c r="C42" i="22" s="1"/>
  <c r="D11" i="22"/>
  <c r="D44" i="22" s="1"/>
  <c r="C6" i="22"/>
  <c r="C39" i="22" s="1"/>
  <c r="G9" i="22"/>
  <c r="D19" i="24"/>
  <c r="AB19" i="24" s="1"/>
  <c r="D5" i="22"/>
  <c r="D38" i="22" s="1"/>
  <c r="F4" i="22"/>
  <c r="F37" i="22" s="1"/>
  <c r="G7" i="22"/>
  <c r="G40" i="22" s="1"/>
  <c r="D17" i="24"/>
  <c r="F14" i="22"/>
  <c r="F47" i="22" s="1"/>
  <c r="D12" i="24"/>
  <c r="B10" i="22"/>
  <c r="B43" i="22" s="1"/>
  <c r="C10" i="22"/>
  <c r="C43" i="22" s="1"/>
  <c r="B11" i="22"/>
  <c r="B44" i="22" s="1"/>
  <c r="C11" i="22"/>
  <c r="C44" i="22" s="1"/>
  <c r="B8" i="22"/>
  <c r="B41" i="22" s="1"/>
  <c r="B3" i="22"/>
  <c r="M70" i="19"/>
  <c r="M53" i="19"/>
  <c r="M63" i="19"/>
  <c r="M44" i="19"/>
  <c r="M81" i="19"/>
  <c r="M35" i="19"/>
  <c r="M94" i="19"/>
  <c r="M93" i="19"/>
  <c r="M90" i="19"/>
  <c r="M25" i="19"/>
  <c r="M84" i="19"/>
  <c r="M58" i="19"/>
  <c r="M50" i="19"/>
  <c r="M88" i="19"/>
  <c r="M43" i="19"/>
  <c r="M48" i="19"/>
  <c r="M60" i="19"/>
  <c r="D3" i="22"/>
  <c r="D20" i="22" s="1"/>
  <c r="E7" i="22"/>
  <c r="E40" i="22" s="1"/>
  <c r="E5" i="22"/>
  <c r="E38" i="22" s="1"/>
  <c r="M42" i="19"/>
  <c r="M98" i="19"/>
  <c r="M56" i="19"/>
  <c r="M96" i="19"/>
  <c r="M37" i="19"/>
  <c r="M97" i="19"/>
  <c r="M65" i="19"/>
  <c r="M87" i="19"/>
  <c r="M72" i="19"/>
  <c r="M75" i="19"/>
  <c r="M39" i="19"/>
  <c r="M26" i="19"/>
  <c r="M99" i="19"/>
  <c r="M23" i="19"/>
  <c r="Q23" i="19"/>
  <c r="M51" i="19"/>
  <c r="Q51" i="19"/>
  <c r="M47" i="19"/>
  <c r="Q47" i="19"/>
  <c r="M45" i="19"/>
  <c r="M82" i="19"/>
  <c r="M61" i="19"/>
  <c r="M46" i="19"/>
  <c r="M38" i="19"/>
  <c r="M86" i="19"/>
  <c r="M30" i="19"/>
  <c r="Q30" i="19"/>
  <c r="M33" i="19"/>
  <c r="M92" i="19"/>
  <c r="M89" i="19"/>
  <c r="M57" i="19"/>
  <c r="M62" i="19"/>
  <c r="M95" i="19"/>
  <c r="M59" i="19"/>
  <c r="Q59" i="19"/>
  <c r="M49" i="19"/>
  <c r="M22" i="19"/>
  <c r="M24" i="19"/>
  <c r="C3" i="22"/>
  <c r="C36" i="22" s="1"/>
  <c r="E6" i="22"/>
  <c r="E39" i="22" s="1"/>
  <c r="E12" i="22"/>
  <c r="E45" i="22" s="1"/>
  <c r="E10" i="22"/>
  <c r="E43" i="22" s="1"/>
  <c r="M41" i="19"/>
  <c r="M74" i="19"/>
  <c r="M76" i="19"/>
  <c r="M27" i="19"/>
  <c r="Q27" i="19"/>
  <c r="M36" i="19"/>
  <c r="M54" i="19"/>
  <c r="M34" i="19"/>
  <c r="M32" i="19"/>
  <c r="M31" i="19"/>
  <c r="M91" i="19"/>
  <c r="M69" i="19"/>
  <c r="M55" i="19"/>
  <c r="M77" i="19"/>
  <c r="M29" i="19"/>
  <c r="M79" i="19"/>
  <c r="Q99" i="19"/>
  <c r="M28" i="19"/>
  <c r="M64" i="19"/>
  <c r="M52" i="19"/>
  <c r="M66" i="19"/>
  <c r="Q35" i="19"/>
  <c r="M71" i="19"/>
  <c r="Q71" i="19"/>
  <c r="M68" i="19"/>
  <c r="M83" i="19"/>
  <c r="M78" i="19"/>
  <c r="M73" i="19"/>
  <c r="M40" i="19"/>
  <c r="M85" i="19"/>
  <c r="Q95" i="19"/>
  <c r="Q63" i="19"/>
  <c r="M67" i="19"/>
  <c r="Q67" i="19"/>
  <c r="Q91" i="19"/>
  <c r="Q39" i="19"/>
  <c r="Q75" i="19"/>
  <c r="Q87" i="19"/>
  <c r="M80" i="19"/>
  <c r="Q83" i="19"/>
  <c r="D28" i="24"/>
  <c r="H6" i="22"/>
  <c r="H39" i="22" s="1"/>
  <c r="H14" i="22"/>
  <c r="H47" i="22" s="1"/>
  <c r="D36" i="24"/>
  <c r="H3" i="22"/>
  <c r="D25" i="24"/>
  <c r="AB25" i="24" s="1"/>
  <c r="H11" i="22"/>
  <c r="H44" i="22" s="1"/>
  <c r="D33" i="24"/>
  <c r="AB33" i="24" s="1"/>
  <c r="D31" i="24"/>
  <c r="H9" i="22"/>
  <c r="H42" i="22" s="1"/>
  <c r="D26" i="24"/>
  <c r="H4" i="22"/>
  <c r="H37" i="22" s="1"/>
  <c r="H13" i="22"/>
  <c r="H46" i="22" s="1"/>
  <c r="D35" i="24"/>
  <c r="AB35" i="24" s="1"/>
  <c r="H7" i="22"/>
  <c r="H40" i="22" s="1"/>
  <c r="D29" i="24"/>
  <c r="AB29" i="24" s="1"/>
  <c r="D34" i="24"/>
  <c r="AB34" i="24" s="1"/>
  <c r="H12" i="22"/>
  <c r="H45" i="22" s="1"/>
  <c r="H10" i="22"/>
  <c r="H43" i="22" s="1"/>
  <c r="D32" i="24"/>
  <c r="D27" i="24"/>
  <c r="AB27" i="24" s="1"/>
  <c r="H5" i="22"/>
  <c r="H38" i="22" s="1"/>
  <c r="D30" i="24"/>
  <c r="AB30" i="24" s="1"/>
  <c r="H8" i="22"/>
  <c r="D68" i="24"/>
  <c r="K10" i="22"/>
  <c r="L12" i="22"/>
  <c r="L45" i="22" s="1"/>
  <c r="J6" i="22"/>
  <c r="J39" i="22" s="1"/>
  <c r="D52" i="24"/>
  <c r="AB52" i="24" s="1"/>
  <c r="D76" i="24"/>
  <c r="AB76" i="24" s="1"/>
  <c r="L6" i="22"/>
  <c r="L39" i="22" s="1"/>
  <c r="K14" i="22"/>
  <c r="K47" i="22" s="1"/>
  <c r="D72" i="24"/>
  <c r="AB72" i="24" s="1"/>
  <c r="L9" i="22"/>
  <c r="L42" i="22" s="1"/>
  <c r="D43" i="24"/>
  <c r="I9" i="22"/>
  <c r="J12" i="22"/>
  <c r="J45" i="22" s="1"/>
  <c r="D58" i="24"/>
  <c r="AB58" i="24" s="1"/>
  <c r="I13" i="22"/>
  <c r="I46" i="22" s="1"/>
  <c r="D47" i="24"/>
  <c r="AB47" i="24" s="1"/>
  <c r="D65" i="24"/>
  <c r="AB65" i="24" s="1"/>
  <c r="K7" i="22"/>
  <c r="D59" i="24"/>
  <c r="AB59" i="24" s="1"/>
  <c r="J13" i="22"/>
  <c r="J46" i="22" s="1"/>
  <c r="D46" i="24"/>
  <c r="AB46" i="24" s="1"/>
  <c r="I12" i="22"/>
  <c r="I45" i="22" s="1"/>
  <c r="L5" i="22"/>
  <c r="L38" i="22" s="1"/>
  <c r="D75" i="24"/>
  <c r="AB75" i="24" s="1"/>
  <c r="M108" i="19"/>
  <c r="M103" i="19"/>
  <c r="M111" i="19"/>
  <c r="Q111" i="19"/>
  <c r="L10" i="22"/>
  <c r="D67" i="24"/>
  <c r="AB67" i="24" s="1"/>
  <c r="K9" i="22"/>
  <c r="D50" i="24"/>
  <c r="AB50" i="24" s="1"/>
  <c r="J4" i="22"/>
  <c r="D56" i="24"/>
  <c r="AB56" i="24" s="1"/>
  <c r="J10" i="22"/>
  <c r="J43" i="22" s="1"/>
  <c r="J5" i="22"/>
  <c r="J38" i="22" s="1"/>
  <c r="D51" i="24"/>
  <c r="L11" i="22"/>
  <c r="L44" i="22" s="1"/>
  <c r="L13" i="22"/>
  <c r="L46" i="22" s="1"/>
  <c r="J9" i="22"/>
  <c r="J42" i="22" s="1"/>
  <c r="D55" i="24"/>
  <c r="AB55" i="24" s="1"/>
  <c r="I11" i="22"/>
  <c r="I44" i="22" s="1"/>
  <c r="D45" i="24"/>
  <c r="AB45" i="24" s="1"/>
  <c r="L8" i="22"/>
  <c r="L41" i="22" s="1"/>
  <c r="M106" i="19"/>
  <c r="M105" i="19"/>
  <c r="AB32" i="24"/>
  <c r="I3" i="22"/>
  <c r="I36" i="22" s="1"/>
  <c r="D37" i="24"/>
  <c r="K8" i="22"/>
  <c r="D66" i="24"/>
  <c r="D70" i="24"/>
  <c r="AB70" i="24" s="1"/>
  <c r="K12" i="22"/>
  <c r="I7" i="22"/>
  <c r="I40" i="22" s="1"/>
  <c r="D41" i="24"/>
  <c r="AB41" i="24" s="1"/>
  <c r="D44" i="24"/>
  <c r="AB44" i="24" s="1"/>
  <c r="I10" i="22"/>
  <c r="I43" i="22" s="1"/>
  <c r="K5" i="22"/>
  <c r="D63" i="24"/>
  <c r="AB63" i="24" s="1"/>
  <c r="D77" i="24"/>
  <c r="AB77" i="24" s="1"/>
  <c r="L7" i="22"/>
  <c r="L40" i="22" s="1"/>
  <c r="D60" i="24"/>
  <c r="AB60" i="24" s="1"/>
  <c r="J14" i="22"/>
  <c r="J47" i="22" s="1"/>
  <c r="D74" i="24"/>
  <c r="AB74" i="24" s="1"/>
  <c r="L4" i="22"/>
  <c r="J8" i="22"/>
  <c r="J41" i="22" s="1"/>
  <c r="D54" i="24"/>
  <c r="AB54" i="24" s="1"/>
  <c r="D62" i="24"/>
  <c r="K4" i="22"/>
  <c r="K37" i="22" s="1"/>
  <c r="M101" i="19"/>
  <c r="M102" i="19"/>
  <c r="M100" i="19"/>
  <c r="D73" i="24"/>
  <c r="L3" i="22"/>
  <c r="D39" i="24"/>
  <c r="AB39" i="24" s="1"/>
  <c r="I5" i="22"/>
  <c r="I38" i="22" s="1"/>
  <c r="I6" i="22"/>
  <c r="I39" i="22" s="1"/>
  <c r="D40" i="24"/>
  <c r="AB40" i="24" s="1"/>
  <c r="I8" i="22"/>
  <c r="I41" i="22" s="1"/>
  <c r="D42" i="24"/>
  <c r="AB42" i="24" s="1"/>
  <c r="D57" i="24"/>
  <c r="AB57" i="24" s="1"/>
  <c r="J11" i="22"/>
  <c r="J44" i="22" s="1"/>
  <c r="D48" i="24"/>
  <c r="AB48" i="24" s="1"/>
  <c r="I14" i="22"/>
  <c r="I47" i="22" s="1"/>
  <c r="D69" i="24"/>
  <c r="AB69" i="24" s="1"/>
  <c r="K11" i="22"/>
  <c r="K6" i="22"/>
  <c r="D64" i="24"/>
  <c r="AB64" i="24" s="1"/>
  <c r="J7" i="22"/>
  <c r="J40" i="22" s="1"/>
  <c r="D53" i="24"/>
  <c r="D71" i="24"/>
  <c r="K13" i="22"/>
  <c r="M104" i="19"/>
  <c r="M110" i="19"/>
  <c r="M109" i="19"/>
  <c r="M107" i="19"/>
  <c r="Q107" i="19"/>
  <c r="M138" i="19"/>
  <c r="M115" i="19"/>
  <c r="M114" i="19"/>
  <c r="M128" i="19"/>
  <c r="M129" i="19"/>
  <c r="M119" i="19"/>
  <c r="M131" i="19"/>
  <c r="M122" i="19"/>
  <c r="J3" i="22"/>
  <c r="D49" i="24"/>
  <c r="AB49" i="24" s="1"/>
  <c r="M133" i="19"/>
  <c r="M117" i="19"/>
  <c r="D61" i="24"/>
  <c r="AB61" i="24" s="1"/>
  <c r="K3" i="22"/>
  <c r="M123" i="19"/>
  <c r="Q123" i="19"/>
  <c r="M135" i="19"/>
  <c r="M112" i="19"/>
  <c r="M126" i="19"/>
  <c r="I4" i="22"/>
  <c r="D38" i="24"/>
  <c r="AB38" i="24" s="1"/>
  <c r="M121" i="19"/>
  <c r="M118" i="19"/>
  <c r="Q118" i="19"/>
  <c r="M116" i="19"/>
  <c r="M130" i="19"/>
  <c r="M127" i="19"/>
  <c r="M134" i="19"/>
  <c r="M137" i="19"/>
  <c r="M120" i="19"/>
  <c r="M132" i="19"/>
  <c r="M136" i="19"/>
  <c r="Q138" i="19"/>
  <c r="Q135" i="19"/>
  <c r="Q131" i="19"/>
  <c r="M113" i="19"/>
  <c r="M124" i="19"/>
  <c r="M125" i="19"/>
  <c r="Q55" i="19" l="1"/>
  <c r="Q85" i="19"/>
  <c r="Q61" i="19"/>
  <c r="Q24" i="19"/>
  <c r="Q136" i="19"/>
  <c r="Q128" i="19"/>
  <c r="Q132" i="19"/>
  <c r="Q112" i="19"/>
  <c r="Q104" i="19"/>
  <c r="Q108" i="19"/>
  <c r="Q88" i="19"/>
  <c r="Q80" i="19"/>
  <c r="Q84" i="19"/>
  <c r="Q76" i="19"/>
  <c r="Q56" i="19"/>
  <c r="Q60" i="19"/>
  <c r="Q40" i="19"/>
  <c r="Q32" i="19"/>
  <c r="Q134" i="19"/>
  <c r="Q126" i="19"/>
  <c r="Q130" i="19"/>
  <c r="Q122" i="19"/>
  <c r="Q102" i="19"/>
  <c r="Q94" i="19"/>
  <c r="Q98" i="19"/>
  <c r="Q78" i="19"/>
  <c r="Q70" i="19"/>
  <c r="Q74" i="19"/>
  <c r="Q54" i="19"/>
  <c r="Q58" i="19"/>
  <c r="Q38" i="19"/>
  <c r="Q42" i="19"/>
  <c r="Q22" i="19"/>
  <c r="Q26" i="19"/>
  <c r="Q133" i="19"/>
  <c r="Q125" i="19"/>
  <c r="Q117" i="19"/>
  <c r="Q109" i="19"/>
  <c r="Q101" i="19"/>
  <c r="Q105" i="19"/>
  <c r="Q97" i="19"/>
  <c r="Q89" i="19"/>
  <c r="Q81" i="19"/>
  <c r="Q73" i="19"/>
  <c r="Q65" i="19"/>
  <c r="Q49" i="19"/>
  <c r="Q29" i="19"/>
  <c r="Q33" i="19"/>
  <c r="G26" i="24"/>
  <c r="N22" i="24"/>
  <c r="N19" i="24"/>
  <c r="N73" i="24"/>
  <c r="G35" i="24"/>
  <c r="N23" i="24"/>
  <c r="N42" i="24"/>
  <c r="N16" i="24"/>
  <c r="N69" i="24"/>
  <c r="G50" i="24"/>
  <c r="O11" i="22"/>
  <c r="G42" i="24"/>
  <c r="P4" i="22"/>
  <c r="M10" i="22"/>
  <c r="K16" i="22"/>
  <c r="G49" i="24"/>
  <c r="G48" i="24"/>
  <c r="M48" i="24"/>
  <c r="O26" i="24"/>
  <c r="G71" i="24"/>
  <c r="AE75" i="24"/>
  <c r="O24" i="24"/>
  <c r="O28" i="24"/>
  <c r="O52" i="24"/>
  <c r="O49" i="24"/>
  <c r="M5" i="22"/>
  <c r="P11" i="22"/>
  <c r="G67" i="24"/>
  <c r="O56" i="24"/>
  <c r="O46" i="24"/>
  <c r="N48" i="24"/>
  <c r="AC31" i="24"/>
  <c r="N18" i="24"/>
  <c r="N33" i="24"/>
  <c r="V47" i="22"/>
  <c r="G45" i="24"/>
  <c r="P13" i="22"/>
  <c r="G22" i="24"/>
  <c r="N46" i="24"/>
  <c r="AC25" i="24"/>
  <c r="AE25" i="24" s="1"/>
  <c r="N17" i="24"/>
  <c r="G47" i="24"/>
  <c r="G39" i="24"/>
  <c r="AE48" i="24"/>
  <c r="M59" i="24"/>
  <c r="O4" i="22"/>
  <c r="G10" i="24"/>
  <c r="AE72" i="24"/>
  <c r="M64" i="24"/>
  <c r="J16" i="22"/>
  <c r="G29" i="24"/>
  <c r="G33" i="24"/>
  <c r="G25" i="24"/>
  <c r="D36" i="22"/>
  <c r="G11" i="24"/>
  <c r="G19" i="24"/>
  <c r="M43" i="24"/>
  <c r="M49" i="24"/>
  <c r="P5" i="22"/>
  <c r="G21" i="22"/>
  <c r="G22" i="22" s="1"/>
  <c r="P3" i="22"/>
  <c r="F16" i="22"/>
  <c r="AE56" i="24"/>
  <c r="G40" i="24"/>
  <c r="G64" i="24"/>
  <c r="AE77" i="24"/>
  <c r="V11" i="22"/>
  <c r="V17" i="22"/>
  <c r="AA47" i="24"/>
  <c r="AE47" i="24" s="1"/>
  <c r="V53" i="22"/>
  <c r="G56" i="24"/>
  <c r="M4" i="22"/>
  <c r="G31" i="24"/>
  <c r="G13" i="24"/>
  <c r="J20" i="22"/>
  <c r="J21" i="22" s="1"/>
  <c r="J22" i="22" s="1"/>
  <c r="V20" i="22"/>
  <c r="G36" i="22"/>
  <c r="K35" i="24"/>
  <c r="K44" i="22"/>
  <c r="H16" i="22"/>
  <c r="J15" i="22"/>
  <c r="P10" i="22"/>
  <c r="P12" i="22"/>
  <c r="H20" i="22"/>
  <c r="H52" i="22" s="1"/>
  <c r="V13" i="22"/>
  <c r="K47" i="24"/>
  <c r="K50" i="24"/>
  <c r="P7" i="22"/>
  <c r="J36" i="22"/>
  <c r="V60" i="22"/>
  <c r="AE39" i="24"/>
  <c r="V46" i="22"/>
  <c r="H36" i="22"/>
  <c r="G18" i="24"/>
  <c r="K32" i="24"/>
  <c r="G60" i="24"/>
  <c r="AE65" i="24"/>
  <c r="L43" i="22"/>
  <c r="M11" i="22"/>
  <c r="G75" i="24"/>
  <c r="G77" i="24"/>
  <c r="M76" i="24"/>
  <c r="M9" i="22"/>
  <c r="Q137" i="19"/>
  <c r="Q113" i="19"/>
  <c r="Q114" i="19"/>
  <c r="Q110" i="19"/>
  <c r="Q106" i="19"/>
  <c r="Q69" i="19"/>
  <c r="Q50" i="19"/>
  <c r="Q34" i="19"/>
  <c r="Q82" i="19"/>
  <c r="Q28" i="19"/>
  <c r="Q77" i="19"/>
  <c r="Q46" i="19"/>
  <c r="Q66" i="19"/>
  <c r="Q86" i="19"/>
  <c r="Q62" i="19"/>
  <c r="Q129" i="19"/>
  <c r="Q121" i="19"/>
  <c r="Q41" i="19"/>
  <c r="Q37" i="19"/>
  <c r="Q53" i="19"/>
  <c r="Q93" i="19"/>
  <c r="Q90" i="19"/>
  <c r="Q120" i="19"/>
  <c r="Q68" i="19"/>
  <c r="Q72" i="19"/>
  <c r="Q124" i="19"/>
  <c r="Q64" i="19"/>
  <c r="Q96" i="19"/>
  <c r="Q44" i="19"/>
  <c r="Q116" i="19"/>
  <c r="Q52" i="19"/>
  <c r="Q48" i="19"/>
  <c r="Q92" i="19"/>
  <c r="Q100" i="19"/>
  <c r="K45" i="22"/>
  <c r="M37" i="24"/>
  <c r="AD24" i="24"/>
  <c r="AE24" i="24" s="1"/>
  <c r="O35" i="24"/>
  <c r="M56" i="24"/>
  <c r="G44" i="24"/>
  <c r="V32" i="22"/>
  <c r="V24" i="22"/>
  <c r="X24" i="22" s="1"/>
  <c r="I16" i="22"/>
  <c r="E52" i="22"/>
  <c r="E21" i="22"/>
  <c r="AB22" i="24"/>
  <c r="M33" i="24"/>
  <c r="N28" i="24"/>
  <c r="N21" i="24"/>
  <c r="G59" i="24"/>
  <c r="M69" i="24"/>
  <c r="O21" i="24"/>
  <c r="O22" i="24"/>
  <c r="L36" i="24"/>
  <c r="AA28" i="24"/>
  <c r="Z70" i="24"/>
  <c r="AE70" i="24" s="1"/>
  <c r="G70" i="24"/>
  <c r="AB43" i="24"/>
  <c r="M52" i="24"/>
  <c r="M53" i="24"/>
  <c r="G12" i="24"/>
  <c r="G24" i="24"/>
  <c r="M34" i="24"/>
  <c r="O54" i="24"/>
  <c r="O60" i="24"/>
  <c r="O41" i="24"/>
  <c r="O42" i="24"/>
  <c r="AD32" i="24"/>
  <c r="AE32" i="24" s="1"/>
  <c r="O15" i="24"/>
  <c r="O17" i="24"/>
  <c r="AE35" i="24"/>
  <c r="AA60" i="24"/>
  <c r="N66" i="24"/>
  <c r="AC55" i="24"/>
  <c r="AE55" i="24" s="1"/>
  <c r="N65" i="24"/>
  <c r="O55" i="24"/>
  <c r="G66" i="24"/>
  <c r="O38" i="24"/>
  <c r="O16" i="24"/>
  <c r="N74" i="24"/>
  <c r="AC40" i="24"/>
  <c r="N51" i="24"/>
  <c r="N50" i="24"/>
  <c r="AD49" i="24"/>
  <c r="AE49" i="24" s="1"/>
  <c r="O58" i="24"/>
  <c r="O57" i="24"/>
  <c r="O59" i="24"/>
  <c r="Z53" i="24"/>
  <c r="G53" i="24"/>
  <c r="K62" i="24"/>
  <c r="Z51" i="24"/>
  <c r="L27" i="24"/>
  <c r="O9" i="22"/>
  <c r="K42" i="22"/>
  <c r="P8" i="22"/>
  <c r="O8" i="22"/>
  <c r="G43" i="24"/>
  <c r="AB28" i="24"/>
  <c r="M38" i="24"/>
  <c r="M39" i="24"/>
  <c r="M63" i="24"/>
  <c r="M67" i="24"/>
  <c r="M46" i="24"/>
  <c r="AB36" i="24"/>
  <c r="M47" i="24"/>
  <c r="G16" i="22"/>
  <c r="V22" i="22"/>
  <c r="N45" i="24"/>
  <c r="N20" i="24"/>
  <c r="O43" i="24"/>
  <c r="N44" i="24"/>
  <c r="AC34" i="24"/>
  <c r="AE34" i="24" s="1"/>
  <c r="G34" i="24"/>
  <c r="O27" i="24"/>
  <c r="AD17" i="24"/>
  <c r="O53" i="24"/>
  <c r="AD40" i="24"/>
  <c r="O51" i="24"/>
  <c r="O50" i="24"/>
  <c r="O13" i="22"/>
  <c r="K46" i="22"/>
  <c r="M66" i="24"/>
  <c r="M6" i="22"/>
  <c r="D41" i="22"/>
  <c r="D16" i="22"/>
  <c r="K36" i="22"/>
  <c r="V56" i="22"/>
  <c r="O3" i="22"/>
  <c r="V39" i="22"/>
  <c r="M57" i="24"/>
  <c r="G16" i="24"/>
  <c r="G52" i="22"/>
  <c r="F20" i="22"/>
  <c r="F36" i="22"/>
  <c r="V44" i="22"/>
  <c r="V58" i="22"/>
  <c r="M62" i="24"/>
  <c r="M41" i="24"/>
  <c r="M44" i="24"/>
  <c r="I42" i="22"/>
  <c r="G55" i="24"/>
  <c r="M70" i="24"/>
  <c r="G65" i="24"/>
  <c r="O12" i="22"/>
  <c r="G30" i="24"/>
  <c r="AB73" i="24"/>
  <c r="AE73" i="24" s="1"/>
  <c r="G73" i="24"/>
  <c r="O5" i="22"/>
  <c r="K38" i="22"/>
  <c r="P38" i="22" s="1"/>
  <c r="AB31" i="24"/>
  <c r="M8" i="22"/>
  <c r="M12" i="22"/>
  <c r="G27" i="24"/>
  <c r="N47" i="24"/>
  <c r="O23" i="24"/>
  <c r="O20" i="24"/>
  <c r="N72" i="24"/>
  <c r="AC61" i="24"/>
  <c r="G61" i="24"/>
  <c r="Z22" i="24"/>
  <c r="K33" i="24"/>
  <c r="O30" i="24"/>
  <c r="AD19" i="24"/>
  <c r="G76" i="24"/>
  <c r="Z76" i="24"/>
  <c r="AE76" i="24" s="1"/>
  <c r="AB26" i="24"/>
  <c r="AE26" i="24" s="1"/>
  <c r="M36" i="24"/>
  <c r="Z19" i="24"/>
  <c r="O45" i="24"/>
  <c r="O44" i="24"/>
  <c r="O47" i="24"/>
  <c r="V47" i="24" s="1"/>
  <c r="AD36" i="24"/>
  <c r="G52" i="24"/>
  <c r="AA52" i="24"/>
  <c r="V33" i="22"/>
  <c r="X33" i="22" s="1"/>
  <c r="V40" i="22"/>
  <c r="M42" i="24"/>
  <c r="M55" i="24"/>
  <c r="T55" i="24" s="1"/>
  <c r="K41" i="22"/>
  <c r="P41" i="22" s="1"/>
  <c r="AB37" i="24"/>
  <c r="L20" i="22"/>
  <c r="L36" i="22"/>
  <c r="G54" i="24"/>
  <c r="G28" i="24"/>
  <c r="M75" i="24"/>
  <c r="V21" i="22"/>
  <c r="M35" i="24"/>
  <c r="O10" i="22"/>
  <c r="K43" i="22"/>
  <c r="O48" i="24"/>
  <c r="AC58" i="24"/>
  <c r="AE58" i="24" s="1"/>
  <c r="N68" i="24"/>
  <c r="G58" i="24"/>
  <c r="AE64" i="24"/>
  <c r="AA46" i="24"/>
  <c r="AE46" i="24" s="1"/>
  <c r="G46" i="24"/>
  <c r="G38" i="24"/>
  <c r="AA38" i="24"/>
  <c r="AE38" i="24" s="1"/>
  <c r="M73" i="24"/>
  <c r="M77" i="24"/>
  <c r="V48" i="22"/>
  <c r="V41" i="22"/>
  <c r="G37" i="24"/>
  <c r="G74" i="24"/>
  <c r="V51" i="22"/>
  <c r="K20" i="22"/>
  <c r="M45" i="24"/>
  <c r="V43" i="22"/>
  <c r="M51" i="24"/>
  <c r="V57" i="22"/>
  <c r="G41" i="24"/>
  <c r="AB53" i="24"/>
  <c r="L37" i="22"/>
  <c r="V38" i="22"/>
  <c r="V50" i="22"/>
  <c r="V55" i="22"/>
  <c r="V49" i="22"/>
  <c r="I20" i="22"/>
  <c r="G63" i="24"/>
  <c r="AB62" i="24"/>
  <c r="M72" i="24"/>
  <c r="V23" i="22"/>
  <c r="X23" i="22" s="1"/>
  <c r="G32" i="24"/>
  <c r="AB68" i="24"/>
  <c r="G68" i="24"/>
  <c r="G42" i="22"/>
  <c r="B36" i="22"/>
  <c r="B20" i="22"/>
  <c r="E41" i="22"/>
  <c r="E16" i="22"/>
  <c r="AD42" i="24"/>
  <c r="AE42" i="24" s="1"/>
  <c r="N31" i="24"/>
  <c r="O25" i="24"/>
  <c r="Z36" i="24"/>
  <c r="G36" i="24"/>
  <c r="K45" i="24"/>
  <c r="G72" i="24"/>
  <c r="V28" i="22"/>
  <c r="X28" i="22" s="1"/>
  <c r="G17" i="24"/>
  <c r="G15" i="24"/>
  <c r="N25" i="24"/>
  <c r="N39" i="24"/>
  <c r="L68" i="24"/>
  <c r="L64" i="24"/>
  <c r="L37" i="24"/>
  <c r="AE44" i="24"/>
  <c r="M54" i="24"/>
  <c r="G14" i="24"/>
  <c r="G8" i="24"/>
  <c r="O61" i="24"/>
  <c r="N43" i="24"/>
  <c r="N37" i="24"/>
  <c r="N64" i="24"/>
  <c r="K61" i="24"/>
  <c r="M21" i="24"/>
  <c r="K24" i="24"/>
  <c r="N58" i="24"/>
  <c r="O64" i="24"/>
  <c r="K18" i="24"/>
  <c r="N70" i="24"/>
  <c r="N34" i="24"/>
  <c r="U34" i="24" s="1"/>
  <c r="L25" i="24"/>
  <c r="L66" i="24"/>
  <c r="M60" i="24"/>
  <c r="K21" i="24"/>
  <c r="O74" i="24"/>
  <c r="N49" i="24"/>
  <c r="N15" i="24"/>
  <c r="O18" i="24"/>
  <c r="M3" i="22"/>
  <c r="AB71" i="24"/>
  <c r="AE71" i="24" s="1"/>
  <c r="M71" i="24"/>
  <c r="T71" i="24" s="1"/>
  <c r="M58" i="24"/>
  <c r="G51" i="24"/>
  <c r="M61" i="24"/>
  <c r="AB51" i="24"/>
  <c r="V27" i="22"/>
  <c r="H15" i="22"/>
  <c r="V29" i="22"/>
  <c r="V26" i="22"/>
  <c r="V25" i="22"/>
  <c r="H41" i="22"/>
  <c r="V30" i="22"/>
  <c r="AE23" i="24"/>
  <c r="P6" i="22"/>
  <c r="O6" i="22"/>
  <c r="V59" i="22"/>
  <c r="K15" i="22"/>
  <c r="K73" i="24"/>
  <c r="Z69" i="24"/>
  <c r="K76" i="24"/>
  <c r="G69" i="24"/>
  <c r="M74" i="24"/>
  <c r="M7" i="22"/>
  <c r="K40" i="22"/>
  <c r="P40" i="22" s="1"/>
  <c r="O7" i="22"/>
  <c r="D52" i="22"/>
  <c r="D21" i="22"/>
  <c r="M16" i="24"/>
  <c r="M17" i="24"/>
  <c r="M18" i="24"/>
  <c r="G7" i="24"/>
  <c r="B38" i="22"/>
  <c r="B15" i="22"/>
  <c r="G9" i="24"/>
  <c r="M19" i="24"/>
  <c r="M20" i="24"/>
  <c r="M28" i="24"/>
  <c r="M31" i="24"/>
  <c r="M32" i="24"/>
  <c r="AB21" i="24"/>
  <c r="M24" i="24"/>
  <c r="G21" i="24"/>
  <c r="M27" i="24"/>
  <c r="M26" i="24"/>
  <c r="T38" i="24" s="1"/>
  <c r="M30" i="24"/>
  <c r="M29" i="24"/>
  <c r="M22" i="24"/>
  <c r="O70" i="24"/>
  <c r="O66" i="24"/>
  <c r="O62" i="24"/>
  <c r="AD62" i="24"/>
  <c r="O69" i="24"/>
  <c r="O67" i="24"/>
  <c r="O73" i="24"/>
  <c r="O68" i="24"/>
  <c r="V68" i="24" s="1"/>
  <c r="O63" i="24"/>
  <c r="O65" i="24"/>
  <c r="G62" i="24"/>
  <c r="O72" i="24"/>
  <c r="O71" i="24"/>
  <c r="G6" i="24"/>
  <c r="K17" i="24"/>
  <c r="K15" i="24"/>
  <c r="Z20" i="24"/>
  <c r="AE20" i="24" s="1"/>
  <c r="K25" i="24"/>
  <c r="K31" i="24"/>
  <c r="K23" i="24"/>
  <c r="K22" i="24"/>
  <c r="G20" i="24"/>
  <c r="K29" i="24"/>
  <c r="K26" i="24"/>
  <c r="N62" i="24"/>
  <c r="N59" i="24"/>
  <c r="N61" i="24"/>
  <c r="N54" i="24"/>
  <c r="N53" i="24"/>
  <c r="N52" i="24"/>
  <c r="AC52" i="24"/>
  <c r="N56" i="24"/>
  <c r="N55" i="24"/>
  <c r="N57" i="24"/>
  <c r="N63" i="24"/>
  <c r="I37" i="22"/>
  <c r="V37" i="22"/>
  <c r="V35" i="22"/>
  <c r="V34" i="22"/>
  <c r="V42" i="22"/>
  <c r="M15" i="24"/>
  <c r="G4" i="24"/>
  <c r="I15" i="22"/>
  <c r="V36" i="22"/>
  <c r="K39" i="22"/>
  <c r="P39" i="22" s="1"/>
  <c r="M40" i="24"/>
  <c r="M50" i="24"/>
  <c r="J37" i="22"/>
  <c r="P37" i="22" s="1"/>
  <c r="V45" i="22"/>
  <c r="V54" i="22"/>
  <c r="P9" i="22"/>
  <c r="M13" i="22"/>
  <c r="V31" i="22"/>
  <c r="M25" i="24"/>
  <c r="T37" i="24" s="1"/>
  <c r="G15" i="22"/>
  <c r="V14" i="22"/>
  <c r="E15" i="22"/>
  <c r="E36" i="22"/>
  <c r="V19" i="22"/>
  <c r="K27" i="24"/>
  <c r="V52" i="22"/>
  <c r="M68" i="24"/>
  <c r="M65" i="24"/>
  <c r="G57" i="24"/>
  <c r="F42" i="22"/>
  <c r="V12" i="22"/>
  <c r="AB17" i="24"/>
  <c r="V16" i="22"/>
  <c r="G23" i="24"/>
  <c r="M23" i="24"/>
  <c r="V15" i="22"/>
  <c r="AB66" i="24"/>
  <c r="AE66" i="24" s="1"/>
  <c r="D15" i="22"/>
  <c r="C15" i="22"/>
  <c r="F15" i="22"/>
  <c r="K20" i="24"/>
  <c r="K19" i="24"/>
  <c r="C20" i="22"/>
  <c r="O40" i="24"/>
  <c r="O33" i="24"/>
  <c r="O31" i="24"/>
  <c r="O32" i="24"/>
  <c r="O34" i="24"/>
  <c r="O29" i="24"/>
  <c r="O39" i="24"/>
  <c r="O37" i="24"/>
  <c r="O36" i="24"/>
  <c r="AD29" i="24"/>
  <c r="G5" i="24"/>
  <c r="K16" i="24"/>
  <c r="V18" i="22"/>
  <c r="K75" i="24"/>
  <c r="N29" i="24"/>
  <c r="N71" i="24"/>
  <c r="L62" i="24"/>
  <c r="L53" i="24"/>
  <c r="L46" i="24"/>
  <c r="L33" i="24"/>
  <c r="L30" i="24"/>
  <c r="L21" i="24"/>
  <c r="L75" i="24"/>
  <c r="L74" i="24"/>
  <c r="L77" i="24"/>
  <c r="AA67" i="24"/>
  <c r="AE67" i="24" s="1"/>
  <c r="L76" i="24"/>
  <c r="K34" i="24"/>
  <c r="K28" i="24"/>
  <c r="N35" i="24"/>
  <c r="N24" i="24"/>
  <c r="N38" i="24"/>
  <c r="N36" i="24"/>
  <c r="AC60" i="24"/>
  <c r="K72" i="24"/>
  <c r="Z33" i="24"/>
  <c r="AE33" i="24" s="1"/>
  <c r="K43" i="24"/>
  <c r="K41" i="24"/>
  <c r="K42" i="24"/>
  <c r="K39" i="24"/>
  <c r="K36" i="24"/>
  <c r="K44" i="24"/>
  <c r="K38" i="24"/>
  <c r="N76" i="24"/>
  <c r="AD74" i="24"/>
  <c r="AE74" i="24" s="1"/>
  <c r="O76" i="24"/>
  <c r="K30" i="24"/>
  <c r="N26" i="24"/>
  <c r="N40" i="24"/>
  <c r="N32" i="24"/>
  <c r="AC30" i="24"/>
  <c r="AE30" i="24" s="1"/>
  <c r="N67" i="24"/>
  <c r="O19" i="24"/>
  <c r="K40" i="24"/>
  <c r="Z41" i="24"/>
  <c r="AE41" i="24" s="1"/>
  <c r="K52" i="24"/>
  <c r="N30" i="24"/>
  <c r="N41" i="24"/>
  <c r="N60" i="24"/>
  <c r="K66" i="24"/>
  <c r="K56" i="24"/>
  <c r="K57" i="24"/>
  <c r="K53" i="24"/>
  <c r="K58" i="24"/>
  <c r="K54" i="24"/>
  <c r="Z52" i="24"/>
  <c r="K63" i="24"/>
  <c r="K77" i="24"/>
  <c r="AC69" i="24"/>
  <c r="N77" i="24"/>
  <c r="N75" i="24"/>
  <c r="K64" i="24"/>
  <c r="Z54" i="24"/>
  <c r="AE54" i="24" s="1"/>
  <c r="K65" i="24"/>
  <c r="K68" i="24"/>
  <c r="Z59" i="24"/>
  <c r="AE59" i="24" s="1"/>
  <c r="K69" i="24"/>
  <c r="K70" i="24"/>
  <c r="L73" i="24"/>
  <c r="O77" i="24"/>
  <c r="O75" i="24"/>
  <c r="L71" i="24"/>
  <c r="AA61" i="24"/>
  <c r="L72" i="24"/>
  <c r="L63" i="24"/>
  <c r="AA53" i="24"/>
  <c r="L55" i="24"/>
  <c r="AA45" i="24"/>
  <c r="AE45" i="24" s="1"/>
  <c r="L56" i="24"/>
  <c r="AA37" i="24"/>
  <c r="L48" i="24"/>
  <c r="L47" i="24"/>
  <c r="L39" i="24"/>
  <c r="AA29" i="24"/>
  <c r="L40" i="24"/>
  <c r="AA21" i="24"/>
  <c r="L32" i="24"/>
  <c r="L31" i="24"/>
  <c r="L26" i="24"/>
  <c r="L23" i="24"/>
  <c r="L24" i="24"/>
  <c r="L18" i="24"/>
  <c r="L15" i="24"/>
  <c r="L16" i="24"/>
  <c r="AD63" i="24"/>
  <c r="AE63" i="24" s="1"/>
  <c r="AC18" i="24"/>
  <c r="AE18" i="24" s="1"/>
  <c r="N27" i="24"/>
  <c r="K49" i="24"/>
  <c r="K37" i="24"/>
  <c r="L20" i="24"/>
  <c r="K60" i="24"/>
  <c r="Z61" i="24"/>
  <c r="L41" i="24"/>
  <c r="L57" i="24"/>
  <c r="L34" i="24"/>
  <c r="L50" i="24"/>
  <c r="L43" i="24"/>
  <c r="L59" i="24"/>
  <c r="AA16" i="24"/>
  <c r="AE16" i="24" s="1"/>
  <c r="L19" i="24"/>
  <c r="L67" i="24"/>
  <c r="AA57" i="24"/>
  <c r="AE57" i="24" s="1"/>
  <c r="AC68" i="24"/>
  <c r="K59" i="24"/>
  <c r="K46" i="24"/>
  <c r="K71" i="24"/>
  <c r="K74" i="24"/>
  <c r="L28" i="24"/>
  <c r="L29" i="24"/>
  <c r="L45" i="24"/>
  <c r="L61" i="24"/>
  <c r="L38" i="24"/>
  <c r="L54" i="24"/>
  <c r="L17" i="24"/>
  <c r="L69" i="24"/>
  <c r="K55" i="24"/>
  <c r="K67" i="24"/>
  <c r="Z50" i="24"/>
  <c r="AE50" i="24" s="1"/>
  <c r="L44" i="24"/>
  <c r="AA27" i="24"/>
  <c r="AE27" i="24" s="1"/>
  <c r="AA43" i="24"/>
  <c r="L70" i="24"/>
  <c r="K51" i="24"/>
  <c r="K48" i="24"/>
  <c r="L49" i="24"/>
  <c r="L52" i="24"/>
  <c r="L42" i="24"/>
  <c r="L58" i="24"/>
  <c r="L35" i="24"/>
  <c r="L51" i="24"/>
  <c r="L60" i="24"/>
  <c r="L65" i="24"/>
  <c r="Z40" i="24"/>
  <c r="L22" i="24"/>
  <c r="U65" i="24" l="1"/>
  <c r="T33" i="24"/>
  <c r="T45" i="24"/>
  <c r="T36" i="24"/>
  <c r="V61" i="24"/>
  <c r="T76" i="24"/>
  <c r="T64" i="24"/>
  <c r="R47" i="24"/>
  <c r="R29" i="24"/>
  <c r="R32" i="24"/>
  <c r="S36" i="24"/>
  <c r="U31" i="24"/>
  <c r="U77" i="24"/>
  <c r="U55" i="24"/>
  <c r="U62" i="24"/>
  <c r="AE37" i="24"/>
  <c r="V70" i="24"/>
  <c r="T35" i="24"/>
  <c r="T60" i="24"/>
  <c r="S48" i="24"/>
  <c r="S39" i="24"/>
  <c r="U28" i="24"/>
  <c r="T28" i="24"/>
  <c r="S45" i="24"/>
  <c r="V33" i="24"/>
  <c r="V55" i="24"/>
  <c r="V67" i="24"/>
  <c r="V53" i="24"/>
  <c r="V56" i="24"/>
  <c r="S60" i="24"/>
  <c r="S66" i="24"/>
  <c r="V34" i="24"/>
  <c r="V73" i="24"/>
  <c r="V65" i="24"/>
  <c r="U37" i="24"/>
  <c r="AE31" i="24"/>
  <c r="U40" i="24"/>
  <c r="U41" i="24"/>
  <c r="U71" i="24"/>
  <c r="U43" i="24"/>
  <c r="U54" i="24"/>
  <c r="U69" i="24"/>
  <c r="T65" i="24"/>
  <c r="AE62" i="24"/>
  <c r="T49" i="24"/>
  <c r="T58" i="24"/>
  <c r="T44" i="24"/>
  <c r="S27" i="24"/>
  <c r="V66" i="24"/>
  <c r="V63" i="24"/>
  <c r="V28" i="24"/>
  <c r="V64" i="24"/>
  <c r="V42" i="24"/>
  <c r="S44" i="24"/>
  <c r="S52" i="24"/>
  <c r="S49" i="24"/>
  <c r="S33" i="24"/>
  <c r="S74" i="24"/>
  <c r="U27" i="24"/>
  <c r="U58" i="24"/>
  <c r="U49" i="24"/>
  <c r="U56" i="24"/>
  <c r="R44" i="24"/>
  <c r="R54" i="24"/>
  <c r="R30" i="24"/>
  <c r="AE53" i="24"/>
  <c r="R57" i="24"/>
  <c r="R46" i="24"/>
  <c r="R62" i="24"/>
  <c r="R38" i="24"/>
  <c r="R27" i="24"/>
  <c r="R48" i="24"/>
  <c r="R53" i="24"/>
  <c r="R74" i="24"/>
  <c r="R33" i="24"/>
  <c r="R41" i="24"/>
  <c r="V38" i="24"/>
  <c r="X45" i="22"/>
  <c r="Y45" i="22" s="1"/>
  <c r="Z52" i="22" s="1"/>
  <c r="AE40" i="24"/>
  <c r="W28" i="22"/>
  <c r="T75" i="24"/>
  <c r="AE43" i="24"/>
  <c r="T61" i="24"/>
  <c r="AE68" i="24"/>
  <c r="T41" i="24"/>
  <c r="T48" i="24"/>
  <c r="T67" i="24"/>
  <c r="V77" i="24"/>
  <c r="V37" i="24"/>
  <c r="V71" i="24"/>
  <c r="W56" i="22"/>
  <c r="V57" i="24"/>
  <c r="V32" i="24"/>
  <c r="V58" i="24"/>
  <c r="V60" i="24"/>
  <c r="W37" i="22"/>
  <c r="W38" i="22"/>
  <c r="U45" i="24"/>
  <c r="AE52" i="24"/>
  <c r="U76" i="24"/>
  <c r="W24" i="22"/>
  <c r="U59" i="24"/>
  <c r="X40" i="22"/>
  <c r="X52" i="22" s="1"/>
  <c r="U70" i="24"/>
  <c r="W58" i="22"/>
  <c r="H21" i="22"/>
  <c r="H53" i="22" s="1"/>
  <c r="W57" i="22"/>
  <c r="U63" i="24"/>
  <c r="P36" i="22"/>
  <c r="U66" i="24"/>
  <c r="U33" i="24"/>
  <c r="AE61" i="24"/>
  <c r="U29" i="24"/>
  <c r="P56" i="24"/>
  <c r="U68" i="24"/>
  <c r="G53" i="22"/>
  <c r="T73" i="24"/>
  <c r="T47" i="24"/>
  <c r="T32" i="24"/>
  <c r="T54" i="24"/>
  <c r="T69" i="24"/>
  <c r="P47" i="24"/>
  <c r="P49" i="24"/>
  <c r="S29" i="24"/>
  <c r="S76" i="24"/>
  <c r="P52" i="24"/>
  <c r="S35" i="24"/>
  <c r="S73" i="24"/>
  <c r="AE60" i="24"/>
  <c r="J53" i="22"/>
  <c r="W40" i="22"/>
  <c r="J52" i="22"/>
  <c r="W51" i="22"/>
  <c r="W42" i="22"/>
  <c r="W60" i="22"/>
  <c r="S38" i="24"/>
  <c r="S58" i="24"/>
  <c r="S69" i="24"/>
  <c r="W53" i="22"/>
  <c r="P65" i="24"/>
  <c r="W48" i="22"/>
  <c r="P48" i="24"/>
  <c r="W50" i="22"/>
  <c r="P50" i="24"/>
  <c r="P24" i="24"/>
  <c r="P38" i="24"/>
  <c r="R59" i="24"/>
  <c r="R36" i="24"/>
  <c r="P16" i="24"/>
  <c r="P36" i="24"/>
  <c r="R35" i="24"/>
  <c r="AE51" i="24"/>
  <c r="AE22" i="24"/>
  <c r="R37" i="24"/>
  <c r="R67" i="24"/>
  <c r="R52" i="24"/>
  <c r="R31" i="24"/>
  <c r="S43" i="24"/>
  <c r="S63" i="24"/>
  <c r="R70" i="24"/>
  <c r="U36" i="24"/>
  <c r="R45" i="24"/>
  <c r="T34" i="24"/>
  <c r="P76" i="24"/>
  <c r="P43" i="24"/>
  <c r="W55" i="22"/>
  <c r="V59" i="24"/>
  <c r="V54" i="24"/>
  <c r="T66" i="24"/>
  <c r="R61" i="24"/>
  <c r="P39" i="24"/>
  <c r="S34" i="24"/>
  <c r="R56" i="24"/>
  <c r="U57" i="24"/>
  <c r="B52" i="22"/>
  <c r="B21" i="22"/>
  <c r="T72" i="24"/>
  <c r="K21" i="22"/>
  <c r="K52" i="22"/>
  <c r="P35" i="24"/>
  <c r="X32" i="22"/>
  <c r="W32" i="22"/>
  <c r="X44" i="22"/>
  <c r="X56" i="22" s="1"/>
  <c r="R39" i="24"/>
  <c r="W39" i="22"/>
  <c r="R68" i="24"/>
  <c r="V76" i="24"/>
  <c r="V50" i="24"/>
  <c r="T68" i="24"/>
  <c r="V69" i="24"/>
  <c r="R73" i="24"/>
  <c r="P46" i="24"/>
  <c r="W33" i="22"/>
  <c r="U46" i="24"/>
  <c r="F52" i="22"/>
  <c r="F21" i="22"/>
  <c r="V27" i="24"/>
  <c r="E53" i="22"/>
  <c r="E22" i="22"/>
  <c r="S65" i="24"/>
  <c r="S67" i="24"/>
  <c r="S68" i="24"/>
  <c r="R65" i="24"/>
  <c r="R63" i="24"/>
  <c r="R43" i="24"/>
  <c r="R28" i="24"/>
  <c r="S30" i="24"/>
  <c r="P34" i="24"/>
  <c r="W23" i="22"/>
  <c r="V72" i="24"/>
  <c r="T70" i="24"/>
  <c r="AE36" i="24"/>
  <c r="L52" i="22"/>
  <c r="L21" i="22"/>
  <c r="T59" i="24"/>
  <c r="AE19" i="24"/>
  <c r="T46" i="24"/>
  <c r="T53" i="24"/>
  <c r="V35" i="24"/>
  <c r="P42" i="24"/>
  <c r="W44" i="22"/>
  <c r="P45" i="24"/>
  <c r="P44" i="24"/>
  <c r="AE28" i="24"/>
  <c r="R51" i="24"/>
  <c r="AE21" i="24"/>
  <c r="R34" i="24"/>
  <c r="P70" i="24"/>
  <c r="P21" i="24"/>
  <c r="P59" i="24"/>
  <c r="S37" i="24"/>
  <c r="I21" i="22"/>
  <c r="I52" i="22"/>
  <c r="T56" i="24"/>
  <c r="U51" i="24"/>
  <c r="P40" i="24"/>
  <c r="P41" i="24"/>
  <c r="T74" i="24"/>
  <c r="R72" i="24"/>
  <c r="AE17" i="24"/>
  <c r="P37" i="24"/>
  <c r="U52" i="24"/>
  <c r="T51" i="24"/>
  <c r="V30" i="24"/>
  <c r="T57" i="24"/>
  <c r="T63" i="24"/>
  <c r="X31" i="22"/>
  <c r="X43" i="22"/>
  <c r="X55" i="22" s="1"/>
  <c r="W31" i="22"/>
  <c r="V62" i="24"/>
  <c r="V74" i="24"/>
  <c r="V39" i="24"/>
  <c r="V51" i="24"/>
  <c r="T50" i="24"/>
  <c r="T62" i="24"/>
  <c r="W59" i="22"/>
  <c r="S42" i="24"/>
  <c r="R71" i="24"/>
  <c r="R60" i="24"/>
  <c r="S40" i="24"/>
  <c r="S55" i="24"/>
  <c r="R42" i="24"/>
  <c r="S75" i="24"/>
  <c r="V41" i="24"/>
  <c r="V29" i="24"/>
  <c r="P33" i="24"/>
  <c r="T40" i="24"/>
  <c r="T52" i="24"/>
  <c r="X47" i="22"/>
  <c r="X59" i="22" s="1"/>
  <c r="X35" i="22"/>
  <c r="W35" i="22"/>
  <c r="U53" i="24"/>
  <c r="P51" i="24"/>
  <c r="S64" i="24"/>
  <c r="P64" i="24"/>
  <c r="U72" i="24"/>
  <c r="U60" i="24"/>
  <c r="U50" i="24"/>
  <c r="U38" i="24"/>
  <c r="C52" i="22"/>
  <c r="C21" i="22"/>
  <c r="P63" i="24"/>
  <c r="P68" i="24"/>
  <c r="P67" i="24"/>
  <c r="P66" i="24"/>
  <c r="P22" i="24"/>
  <c r="X46" i="22"/>
  <c r="X58" i="22" s="1"/>
  <c r="X34" i="22"/>
  <c r="W34" i="22"/>
  <c r="W46" i="22"/>
  <c r="P25" i="24"/>
  <c r="P23" i="24"/>
  <c r="P31" i="24"/>
  <c r="P30" i="24"/>
  <c r="P27" i="24"/>
  <c r="P26" i="24"/>
  <c r="P29" i="24"/>
  <c r="P28" i="24"/>
  <c r="S54" i="24"/>
  <c r="S59" i="24"/>
  <c r="AE29" i="24"/>
  <c r="V75" i="24"/>
  <c r="R77" i="24"/>
  <c r="R66" i="24"/>
  <c r="R40" i="24"/>
  <c r="U35" i="24"/>
  <c r="U47" i="24"/>
  <c r="R75" i="24"/>
  <c r="G54" i="22"/>
  <c r="G23" i="22"/>
  <c r="T27" i="24"/>
  <c r="T39" i="24"/>
  <c r="P55" i="24"/>
  <c r="X27" i="22"/>
  <c r="X39" i="22"/>
  <c r="X51" i="22" s="1"/>
  <c r="W27" i="22"/>
  <c r="P53" i="24"/>
  <c r="U73" i="24"/>
  <c r="U61" i="24"/>
  <c r="P73" i="24"/>
  <c r="P71" i="24"/>
  <c r="P72" i="24"/>
  <c r="R55" i="24"/>
  <c r="S61" i="24"/>
  <c r="S50" i="24"/>
  <c r="R49" i="24"/>
  <c r="S47" i="24"/>
  <c r="S72" i="24"/>
  <c r="R64" i="24"/>
  <c r="U67" i="24"/>
  <c r="V43" i="24"/>
  <c r="V31" i="24"/>
  <c r="U48" i="24"/>
  <c r="X48" i="22"/>
  <c r="X60" i="22" s="1"/>
  <c r="X36" i="22"/>
  <c r="W36" i="22"/>
  <c r="P15" i="24"/>
  <c r="D53" i="22"/>
  <c r="D22" i="22"/>
  <c r="W30" i="22"/>
  <c r="X42" i="22"/>
  <c r="X54" i="22" s="1"/>
  <c r="X30" i="22"/>
  <c r="W43" i="22"/>
  <c r="W49" i="22"/>
  <c r="W52" i="22"/>
  <c r="P20" i="24"/>
  <c r="P19" i="24"/>
  <c r="U42" i="24"/>
  <c r="U30" i="24"/>
  <c r="V44" i="24"/>
  <c r="U39" i="24"/>
  <c r="P74" i="24"/>
  <c r="P77" i="24"/>
  <c r="P75" i="24"/>
  <c r="P61" i="24"/>
  <c r="P60" i="24"/>
  <c r="P58" i="24"/>
  <c r="P62" i="24"/>
  <c r="R50" i="24"/>
  <c r="S51" i="24"/>
  <c r="S70" i="24"/>
  <c r="S57" i="24"/>
  <c r="S31" i="24"/>
  <c r="S71" i="24"/>
  <c r="R58" i="24"/>
  <c r="U32" i="24"/>
  <c r="U44" i="24"/>
  <c r="S53" i="24"/>
  <c r="V48" i="24"/>
  <c r="V36" i="24"/>
  <c r="V40" i="24"/>
  <c r="V52" i="24"/>
  <c r="U64" i="24"/>
  <c r="V49" i="24"/>
  <c r="W45" i="22"/>
  <c r="T77" i="24"/>
  <c r="P69" i="24"/>
  <c r="P18" i="24"/>
  <c r="R76" i="24"/>
  <c r="X37" i="22"/>
  <c r="X49" i="22" s="1"/>
  <c r="X25" i="22"/>
  <c r="W25" i="22"/>
  <c r="W47" i="22"/>
  <c r="S46" i="24"/>
  <c r="W54" i="22"/>
  <c r="S28" i="24"/>
  <c r="S41" i="24"/>
  <c r="S32" i="24"/>
  <c r="S56" i="24"/>
  <c r="R69" i="24"/>
  <c r="U75" i="24"/>
  <c r="S77" i="24"/>
  <c r="S62" i="24"/>
  <c r="V46" i="24"/>
  <c r="V45" i="24"/>
  <c r="P54" i="24"/>
  <c r="T29" i="24"/>
  <c r="T31" i="24"/>
  <c r="T43" i="24"/>
  <c r="AE69" i="24"/>
  <c r="W26" i="22"/>
  <c r="X26" i="22"/>
  <c r="X38" i="22"/>
  <c r="X50" i="22" s="1"/>
  <c r="P32" i="24"/>
  <c r="P17" i="24"/>
  <c r="T30" i="24"/>
  <c r="T42" i="24"/>
  <c r="W29" i="22"/>
  <c r="X41" i="22"/>
  <c r="X53" i="22" s="1"/>
  <c r="W41" i="22"/>
  <c r="X29" i="22"/>
  <c r="U74" i="24"/>
  <c r="P57" i="24"/>
  <c r="J23" i="22"/>
  <c r="J54" i="22"/>
  <c r="W49" i="24" l="1"/>
  <c r="W47" i="24"/>
  <c r="W38" i="24"/>
  <c r="X57" i="22"/>
  <c r="W48" i="24"/>
  <c r="W52" i="24"/>
  <c r="H22" i="22"/>
  <c r="H54" i="22" s="1"/>
  <c r="X56" i="24"/>
  <c r="X59" i="24"/>
  <c r="X50" i="24"/>
  <c r="W56" i="24"/>
  <c r="Z54" i="22"/>
  <c r="X48" i="24"/>
  <c r="W50" i="24"/>
  <c r="W36" i="24"/>
  <c r="X49" i="24"/>
  <c r="Z45" i="22"/>
  <c r="X65" i="24"/>
  <c r="W37" i="24"/>
  <c r="X70" i="24"/>
  <c r="W35" i="24"/>
  <c r="W34" i="24"/>
  <c r="W65" i="24"/>
  <c r="W46" i="24"/>
  <c r="E23" i="22"/>
  <c r="E54" i="22"/>
  <c r="B53" i="22"/>
  <c r="B22" i="22"/>
  <c r="K53" i="22"/>
  <c r="K22" i="22"/>
  <c r="X52" i="24"/>
  <c r="W59" i="24"/>
  <c r="X76" i="24"/>
  <c r="F53" i="22"/>
  <c r="F22" i="22"/>
  <c r="I53" i="22"/>
  <c r="I22" i="22"/>
  <c r="L22" i="22"/>
  <c r="L53" i="22"/>
  <c r="X72" i="24"/>
  <c r="W72" i="24"/>
  <c r="W30" i="24"/>
  <c r="W42" i="24"/>
  <c r="W61" i="24"/>
  <c r="X61" i="24"/>
  <c r="W31" i="24"/>
  <c r="W43" i="24"/>
  <c r="X66" i="24"/>
  <c r="W66" i="24"/>
  <c r="W76" i="24"/>
  <c r="W77" i="24"/>
  <c r="W78" i="24" s="1"/>
  <c r="X77" i="24"/>
  <c r="G24" i="22"/>
  <c r="G55" i="22"/>
  <c r="X57" i="24"/>
  <c r="W57" i="24"/>
  <c r="W60" i="24"/>
  <c r="X60" i="24"/>
  <c r="X55" i="24"/>
  <c r="W55" i="24"/>
  <c r="W69" i="24"/>
  <c r="X69" i="24"/>
  <c r="W75" i="24"/>
  <c r="X75" i="24"/>
  <c r="D23" i="22"/>
  <c r="D54" i="22"/>
  <c r="W53" i="24"/>
  <c r="X53" i="24"/>
  <c r="W67" i="24"/>
  <c r="X67" i="24"/>
  <c r="W54" i="24"/>
  <c r="X54" i="24"/>
  <c r="W40" i="24"/>
  <c r="W28" i="24"/>
  <c r="W32" i="24"/>
  <c r="W44" i="24"/>
  <c r="Z48" i="22"/>
  <c r="Z55" i="22"/>
  <c r="Z56" i="22"/>
  <c r="Z47" i="22"/>
  <c r="Z46" i="22"/>
  <c r="Z49" i="22"/>
  <c r="Z51" i="22"/>
  <c r="Z57" i="22"/>
  <c r="Z53" i="22"/>
  <c r="Z50" i="22"/>
  <c r="Z58" i="22"/>
  <c r="W29" i="24"/>
  <c r="W41" i="24"/>
  <c r="C22" i="22"/>
  <c r="C53" i="22"/>
  <c r="X51" i="24"/>
  <c r="W51" i="24"/>
  <c r="W70" i="24"/>
  <c r="W64" i="24"/>
  <c r="X64" i="24"/>
  <c r="X73" i="24"/>
  <c r="W73" i="24"/>
  <c r="W63" i="24"/>
  <c r="X63" i="24"/>
  <c r="W33" i="24"/>
  <c r="W45" i="24"/>
  <c r="X62" i="24"/>
  <c r="W62" i="24"/>
  <c r="W71" i="24"/>
  <c r="X71" i="24"/>
  <c r="W68" i="24"/>
  <c r="X68" i="24"/>
  <c r="X74" i="24"/>
  <c r="W74" i="24"/>
  <c r="J55" i="22"/>
  <c r="J24" i="22"/>
  <c r="X58" i="24"/>
  <c r="W58" i="24"/>
  <c r="W27" i="24"/>
  <c r="W39" i="24"/>
  <c r="Z59" i="22"/>
  <c r="H23" i="22" l="1"/>
  <c r="H24" i="22" s="1"/>
  <c r="F23" i="22"/>
  <c r="F54" i="22"/>
  <c r="L54" i="22"/>
  <c r="L23" i="22"/>
  <c r="K23" i="22"/>
  <c r="K54" i="22"/>
  <c r="I23" i="22"/>
  <c r="I54" i="22"/>
  <c r="B23" i="22"/>
  <c r="B54" i="22"/>
  <c r="E24" i="22"/>
  <c r="E55" i="22"/>
  <c r="J56" i="22"/>
  <c r="J25" i="22"/>
  <c r="G25" i="22"/>
  <c r="G56" i="22"/>
  <c r="C23" i="22"/>
  <c r="C54" i="22"/>
  <c r="D55" i="22"/>
  <c r="D24" i="22"/>
  <c r="H55" i="22" l="1"/>
  <c r="L24" i="22"/>
  <c r="L55" i="22"/>
  <c r="E56" i="22"/>
  <c r="E25" i="22"/>
  <c r="I55" i="22"/>
  <c r="I24" i="22"/>
  <c r="K24" i="22"/>
  <c r="K55" i="22"/>
  <c r="F55" i="22"/>
  <c r="F24" i="22"/>
  <c r="H25" i="22"/>
  <c r="H56" i="22"/>
  <c r="B24" i="22"/>
  <c r="B55" i="22"/>
  <c r="G26" i="22"/>
  <c r="G57" i="22"/>
  <c r="J26" i="22"/>
  <c r="J57" i="22"/>
  <c r="D25" i="22"/>
  <c r="D56" i="22"/>
  <c r="C24" i="22"/>
  <c r="C55" i="22"/>
  <c r="B56" i="22" l="1"/>
  <c r="B25" i="22"/>
  <c r="I56" i="22"/>
  <c r="I25" i="22"/>
  <c r="E57" i="22"/>
  <c r="E26" i="22"/>
  <c r="F25" i="22"/>
  <c r="F56" i="22"/>
  <c r="H57" i="22"/>
  <c r="H26" i="22"/>
  <c r="L25" i="22"/>
  <c r="L56" i="22"/>
  <c r="K25" i="22"/>
  <c r="K56" i="22"/>
  <c r="J58" i="22"/>
  <c r="J27" i="22"/>
  <c r="G58" i="22"/>
  <c r="G27" i="22"/>
  <c r="C56" i="22"/>
  <c r="C25" i="22"/>
  <c r="D57" i="22"/>
  <c r="D26" i="22"/>
  <c r="B26" i="22" l="1"/>
  <c r="B57" i="22"/>
  <c r="F26" i="22"/>
  <c r="F57" i="22"/>
  <c r="E58" i="22"/>
  <c r="E27" i="22"/>
  <c r="L57" i="22"/>
  <c r="L26" i="22"/>
  <c r="I57" i="22"/>
  <c r="I26" i="22"/>
  <c r="K26" i="22"/>
  <c r="K57" i="22"/>
  <c r="H27" i="22"/>
  <c r="H58" i="22"/>
  <c r="G28" i="22"/>
  <c r="G59" i="22"/>
  <c r="D58" i="22"/>
  <c r="D27" i="22"/>
  <c r="C57" i="22"/>
  <c r="C26" i="22"/>
  <c r="J59" i="22"/>
  <c r="J28" i="22"/>
  <c r="B58" i="22" l="1"/>
  <c r="B27" i="22"/>
  <c r="L58" i="22"/>
  <c r="L27" i="22"/>
  <c r="H59" i="22"/>
  <c r="H28" i="22"/>
  <c r="K27" i="22"/>
  <c r="K58" i="22"/>
  <c r="F27" i="22"/>
  <c r="F58" i="22"/>
  <c r="E59" i="22"/>
  <c r="E28" i="22"/>
  <c r="I58" i="22"/>
  <c r="I27" i="22"/>
  <c r="G29" i="22"/>
  <c r="G60" i="22"/>
  <c r="C58" i="22"/>
  <c r="C27" i="22"/>
  <c r="D59" i="22"/>
  <c r="D28" i="22"/>
  <c r="J29" i="22"/>
  <c r="J60" i="22"/>
  <c r="K28" i="22" l="1"/>
  <c r="K59" i="22"/>
  <c r="E29" i="22"/>
  <c r="E60" i="22"/>
  <c r="L59" i="22"/>
  <c r="L28" i="22"/>
  <c r="I59" i="22"/>
  <c r="I28" i="22"/>
  <c r="H60" i="22"/>
  <c r="H29" i="22"/>
  <c r="B28" i="22"/>
  <c r="B59" i="22"/>
  <c r="F59" i="22"/>
  <c r="F28" i="22"/>
  <c r="C28" i="22"/>
  <c r="C59" i="22"/>
  <c r="G61" i="22"/>
  <c r="G30" i="22"/>
  <c r="D60" i="22"/>
  <c r="D29" i="22"/>
  <c r="J30" i="22"/>
  <c r="J61" i="22"/>
  <c r="F60" i="22" l="1"/>
  <c r="F29" i="22"/>
  <c r="L29" i="22"/>
  <c r="L60" i="22"/>
  <c r="I60" i="22"/>
  <c r="I29" i="22"/>
  <c r="B29" i="22"/>
  <c r="B60" i="22"/>
  <c r="E30" i="22"/>
  <c r="E61" i="22"/>
  <c r="H30" i="22"/>
  <c r="H61" i="22"/>
  <c r="K29" i="22"/>
  <c r="K60" i="22"/>
  <c r="J62" i="22"/>
  <c r="J31" i="22"/>
  <c r="J63" i="22" s="1"/>
  <c r="G62" i="22"/>
  <c r="G31" i="22"/>
  <c r="G63" i="22" s="1"/>
  <c r="C29" i="22"/>
  <c r="C60" i="22"/>
  <c r="D30" i="22"/>
  <c r="D61" i="22"/>
  <c r="K30" i="22" l="1"/>
  <c r="K61" i="22"/>
  <c r="I30" i="22"/>
  <c r="I61" i="22"/>
  <c r="O61" i="22" s="1"/>
  <c r="H62" i="22"/>
  <c r="H31" i="22"/>
  <c r="H63" i="22" s="1"/>
  <c r="L30" i="22"/>
  <c r="L62" i="22" s="1"/>
  <c r="L61" i="22"/>
  <c r="M29" i="22"/>
  <c r="F30" i="22"/>
  <c r="F61" i="22"/>
  <c r="B30" i="22"/>
  <c r="B61" i="22"/>
  <c r="E31" i="22"/>
  <c r="E63" i="22" s="1"/>
  <c r="E62" i="22"/>
  <c r="C30" i="22"/>
  <c r="C61" i="22"/>
  <c r="D31" i="22"/>
  <c r="D63" i="22" s="1"/>
  <c r="D62" i="22"/>
  <c r="B62" i="22" l="1"/>
  <c r="B31" i="22"/>
  <c r="B63" i="22" s="1"/>
  <c r="I62" i="22"/>
  <c r="O62" i="22" s="1"/>
  <c r="I31" i="22"/>
  <c r="I63" i="22" s="1"/>
  <c r="O63" i="22" s="1"/>
  <c r="F31" i="22"/>
  <c r="F63" i="22" s="1"/>
  <c r="F62" i="22"/>
  <c r="K31" i="22"/>
  <c r="K63" i="22" s="1"/>
  <c r="K62" i="22"/>
  <c r="C31" i="22"/>
  <c r="C63" i="22" s="1"/>
  <c r="C62" i="22"/>
</calcChain>
</file>

<file path=xl/sharedStrings.xml><?xml version="1.0" encoding="utf-8"?>
<sst xmlns="http://schemas.openxmlformats.org/spreadsheetml/2006/main" count="860" uniqueCount="105">
  <si>
    <t>May</t>
  </si>
  <si>
    <t>Total</t>
  </si>
  <si>
    <t>January</t>
  </si>
  <si>
    <t>February</t>
  </si>
  <si>
    <t>March</t>
  </si>
  <si>
    <t>April</t>
  </si>
  <si>
    <t>June</t>
  </si>
  <si>
    <t>July</t>
  </si>
  <si>
    <t>August</t>
  </si>
  <si>
    <t>September</t>
  </si>
  <si>
    <t>October</t>
  </si>
  <si>
    <t>November</t>
  </si>
  <si>
    <t>December</t>
  </si>
  <si>
    <t>Argentina</t>
  </si>
  <si>
    <t>United States</t>
  </si>
  <si>
    <t>New Zealand</t>
  </si>
  <si>
    <t xml:space="preserve"> </t>
  </si>
  <si>
    <t>Australia</t>
  </si>
  <si>
    <t>07/08</t>
  </si>
  <si>
    <t>08/09</t>
  </si>
  <si>
    <t>09/10</t>
  </si>
  <si>
    <t>10/11</t>
  </si>
  <si>
    <t>11/12</t>
  </si>
  <si>
    <t>12/13</t>
  </si>
  <si>
    <t>13/14</t>
  </si>
  <si>
    <t>14/15</t>
  </si>
  <si>
    <t>15/16</t>
  </si>
  <si>
    <t>Average</t>
  </si>
  <si>
    <t>16/17</t>
  </si>
  <si>
    <t>17/18</t>
  </si>
  <si>
    <t>Change from previous year (million litres per day)</t>
  </si>
  <si>
    <t>Average deliveries (million litres per day)</t>
  </si>
  <si>
    <t>Feb</t>
  </si>
  <si>
    <t>Jan</t>
  </si>
  <si>
    <t>Mar</t>
  </si>
  <si>
    <t>Apr</t>
  </si>
  <si>
    <t>Jun</t>
  </si>
  <si>
    <t>Jul</t>
  </si>
  <si>
    <t>Aug</t>
  </si>
  <si>
    <t>Sep</t>
  </si>
  <si>
    <t>Oct</t>
  </si>
  <si>
    <t>Nov</t>
  </si>
  <si>
    <t>Dec</t>
  </si>
  <si>
    <t>5yr average</t>
  </si>
  <si>
    <t xml:space="preserve">3yr average </t>
  </si>
  <si>
    <t>global milk deliveries (m litres)</t>
  </si>
  <si>
    <t>cumulative milk deliveries (m litres)</t>
  </si>
  <si>
    <t>12 month rolling</t>
  </si>
  <si>
    <t>18/19</t>
  </si>
  <si>
    <t>EU28</t>
  </si>
  <si>
    <t>Global</t>
  </si>
  <si>
    <t>million litres per day</t>
  </si>
  <si>
    <t>average milk deliveries  per day (m litres)</t>
  </si>
  <si>
    <t>average milk deliveries per day (cumulative)</t>
  </si>
  <si>
    <t>12 months rolling</t>
  </si>
  <si>
    <t>year on year change in 12 month rollling total</t>
  </si>
  <si>
    <t>change in global milk supplies</t>
  </si>
  <si>
    <t>19/20</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</si>
  <si>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</si>
  <si>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</si>
  <si>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</si>
  <si>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</si>
  <si>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</si>
  <si>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</si>
  <si>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</si>
  <si>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</si>
  <si>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Average daily production</t>
  </si>
  <si>
    <t>Monthly production</t>
  </si>
  <si>
    <t>Cumulative production</t>
  </si>
  <si>
    <t>Milk deliveries - Argentina</t>
  </si>
  <si>
    <t>Annual change</t>
  </si>
  <si>
    <t>Change on 5 yr average</t>
  </si>
  <si>
    <t>Change on 3 yr average</t>
  </si>
  <si>
    <t>Milk deliveries - Australia</t>
  </si>
  <si>
    <t>Milk Deliveries - New Zealand</t>
  </si>
  <si>
    <t>Milk deliveries - United States</t>
  </si>
  <si>
    <r>
      <rPr>
        <b/>
        <sz val="12"/>
        <color theme="1"/>
        <rFont val="Arial"/>
        <family val="2"/>
      </rPr>
      <t>Source:</t>
    </r>
    <r>
      <rPr>
        <sz val="12"/>
        <color theme="1"/>
        <rFont val="Arial"/>
        <family val="2"/>
      </rPr>
      <t xml:space="preserve"> Ministerio de Agroindustria</t>
    </r>
  </si>
  <si>
    <r>
      <t>Units:</t>
    </r>
    <r>
      <rPr>
        <sz val="12"/>
        <color theme="1"/>
        <rFont val="Arial"/>
        <family val="2"/>
      </rPr>
      <t xml:space="preserve"> Million litres</t>
    </r>
  </si>
  <si>
    <r>
      <rPr>
        <b/>
        <sz val="12"/>
        <color theme="1"/>
        <rFont val="Arial"/>
        <family val="2"/>
      </rPr>
      <t>Source:</t>
    </r>
    <r>
      <rPr>
        <sz val="12"/>
        <color theme="1"/>
        <rFont val="Arial"/>
        <family val="2"/>
      </rPr>
      <t xml:space="preserve"> Dairy Australia</t>
    </r>
  </si>
  <si>
    <r>
      <rPr>
        <b/>
        <sz val="12"/>
        <color theme="1"/>
        <rFont val="Arial"/>
        <family val="2"/>
      </rPr>
      <t>Source:</t>
    </r>
    <r>
      <rPr>
        <sz val="12"/>
        <color theme="1"/>
        <rFont val="Arial"/>
        <family val="2"/>
      </rPr>
      <t xml:space="preserve"> Eurostat</t>
    </r>
  </si>
  <si>
    <r>
      <rPr>
        <b/>
        <sz val="12"/>
        <color theme="1"/>
        <rFont val="Arial"/>
        <family val="2"/>
      </rPr>
      <t>Source:</t>
    </r>
    <r>
      <rPr>
        <sz val="12"/>
        <color theme="1"/>
        <rFont val="Arial"/>
        <family val="2"/>
      </rPr>
      <t xml:space="preserve"> DCANZ</t>
    </r>
  </si>
  <si>
    <r>
      <t xml:space="preserve">Source: </t>
    </r>
    <r>
      <rPr>
        <sz val="12"/>
        <color theme="1"/>
        <rFont val="Arial"/>
        <family val="2"/>
      </rPr>
      <t xml:space="preserve">USDA </t>
    </r>
  </si>
  <si>
    <t>Notes</t>
  </si>
  <si>
    <t>Head office address</t>
  </si>
  <si>
    <t>mi@ahdb.org.uk</t>
  </si>
  <si>
    <r>
      <t>Source:</t>
    </r>
    <r>
      <rPr>
        <sz val="12"/>
        <color theme="1"/>
        <rFont val="Arial"/>
        <family val="2"/>
        <scheme val="major"/>
      </rPr>
      <t xml:space="preserve"> Ministerio de Agroindustria, Dairy Australia, Eurostat, DCANZ, USDA</t>
    </r>
  </si>
  <si>
    <t>Total selected regions</t>
  </si>
  <si>
    <t>Global milk deliveries</t>
  </si>
  <si>
    <t>UK</t>
  </si>
  <si>
    <t>Milk deliveries - UK</t>
  </si>
  <si>
    <r>
      <rPr>
        <b/>
        <sz val="11"/>
        <color theme="1"/>
        <rFont val="Arial"/>
        <family val="2"/>
        <scheme val="minor"/>
      </rPr>
      <t>Source:</t>
    </r>
    <r>
      <rPr>
        <sz val="11"/>
        <color theme="1"/>
        <rFont val="Arial"/>
        <family val="2"/>
        <scheme val="minor"/>
      </rPr>
      <t xml:space="preserve"> Defra, AHDB</t>
    </r>
  </si>
  <si>
    <t>EU (ex UK)</t>
  </si>
  <si>
    <t>20/21</t>
  </si>
  <si>
    <t>Milk deliveries - EU-27</t>
  </si>
  <si>
    <r>
      <t>Units:</t>
    </r>
    <r>
      <rPr>
        <sz val="12"/>
        <color theme="1"/>
        <rFont val="Arial"/>
        <family val="2"/>
        <scheme val="major"/>
      </rPr>
      <t xml:space="preserve"> Million litres per day</t>
    </r>
    <r>
      <rPr>
        <b/>
        <sz val="12"/>
        <color theme="1"/>
        <rFont val="Arial"/>
        <family val="2"/>
        <scheme val="major"/>
      </rPr>
      <t xml:space="preserve"> </t>
    </r>
    <r>
      <rPr>
        <sz val="12"/>
        <color theme="1"/>
        <rFont val="Arial"/>
        <family val="2"/>
        <scheme val="major"/>
      </rPr>
      <t>(adjusted for leap years)</t>
    </r>
  </si>
  <si>
    <t>(adjusted for leap years)</t>
  </si>
  <si>
    <t>(not adjusted for leap years)</t>
  </si>
  <si>
    <t>21/22</t>
  </si>
  <si>
    <t>22/23</t>
  </si>
  <si>
    <t/>
  </si>
  <si>
    <r>
      <t>Last Updated:</t>
    </r>
    <r>
      <rPr>
        <sz val="12"/>
        <color theme="1"/>
        <rFont val="Arial"/>
        <family val="2"/>
        <scheme val="major"/>
      </rPr>
      <t xml:space="preserve"> </t>
    </r>
  </si>
  <si>
    <t>Agriculture and Horticulture Development Board 
Middlemarch Business Park
Coventry
CV3 4PE</t>
  </si>
  <si>
    <t>23/24</t>
  </si>
  <si>
    <t>24/25</t>
  </si>
  <si>
    <t xml:space="preserve"> ©Agriculture and Horticulture Development Board 2025.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</si>
</sst>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_-;\-* #,##0_-;_-* &quot;-&quot;??_-;_-@_-"/>
    <numFmt numFmtId="167" formatCode="_-* #,##0.0_-;\-* #,##0.0_-;_-* &quot;-&quot;??_-;_-@_-"/>
    <numFmt numFmtId="168" formatCode="0.0"/>
    <numFmt numFmtId="169" formatCode="_ * #,##0.00_ ;_ * \-#,##0.00_ ;_ * &quot;-&quot;??_ ;_ @_ "/>
    <numFmt numFmtId="170" formatCode="0.000%"/>
  </numFmts>
  <fonts count="51">
    <font>
      <sz val="11"/>
      <color theme="1"/>
      <name val="Arial"/>
      <family val="2"/>
      <scheme val="minor"/>
    </font>
    <font>
      <sz val="11"/>
      <color theme="1"/>
      <name val="Arial"/>
      <family val="2"/>
      <scheme val="minor"/>
    </font>
    <font>
      <sz val="12"/>
      <color theme="0" tint="-0.499984740745262"/>
      <name val="Arial"/>
      <family val="2"/>
      <scheme val="minor"/>
    </font>
    <font>
      <sz val="10"/>
      <color theme="1"/>
      <name val="Arial"/>
      <family val="2"/>
    </font>
    <font>
      <sz val="11"/>
      <color theme="1"/>
      <name val="Arial"/>
      <family val="2"/>
    </font>
    <font>
      <sz val="10"/>
      <name val="Verdana"/>
      <family val="2"/>
    </font>
    <font>
      <sz val="10"/>
      <name val="Verdana"/>
      <family val="2"/>
    </font>
    <font>
      <sz val="10"/>
      <name val="Verdana"/>
      <family val="2"/>
    </font>
    <font>
      <sz val="10"/>
      <name val="Verdana"/>
      <family val="2"/>
    </font>
    <font>
      <sz val="10"/>
      <name val="Arial"/>
      <family val="2"/>
    </font>
    <font>
      <b/>
      <sz val="11"/>
      <color theme="1"/>
      <name val="Arial"/>
      <family val="2"/>
      <scheme val="minor"/>
    </font>
    <font>
      <b/>
      <sz val="11"/>
      <color theme="1"/>
      <name val="Arial"/>
      <family val="2"/>
    </font>
    <font>
      <sz val="12"/>
      <color theme="1"/>
      <name val="Arial"/>
      <family val="2"/>
    </font>
    <font>
      <sz val="10"/>
      <color theme="1"/>
      <name val="Arial"/>
      <family val="2"/>
      <scheme val="minor"/>
    </font>
    <font>
      <sz val="11"/>
      <color rgb="FFFF0000"/>
      <name val="Arial"/>
      <family val="2"/>
      <scheme val="minor"/>
    </font>
    <font>
      <b/>
      <i/>
      <sz val="10"/>
      <color theme="1"/>
      <name val="Arial"/>
      <family val="2"/>
    </font>
    <font>
      <u/>
      <sz val="9"/>
      <color indexed="12"/>
      <name val="Arial"/>
      <family val="2"/>
    </font>
    <font>
      <sz val="12"/>
      <color theme="0" tint="-0.499984740745262"/>
      <name val="Arial"/>
      <family val="2"/>
    </font>
    <font>
      <b/>
      <sz val="12"/>
      <color theme="0" tint="-0.499984740745262"/>
      <name val="Arial"/>
      <family val="2"/>
    </font>
    <font>
      <u/>
      <sz val="10"/>
      <color theme="10"/>
      <name val="Arial"/>
      <family val="2"/>
      <scheme val="minor"/>
    </font>
    <font>
      <sz val="10"/>
      <color rgb="FF95C11F"/>
      <name val="Arial"/>
      <family val="2"/>
      <scheme val="major"/>
    </font>
    <font>
      <b/>
      <sz val="12"/>
      <color theme="1"/>
      <name val="Arial"/>
      <family val="2"/>
      <scheme val="minor"/>
    </font>
    <font>
      <b/>
      <sz val="10"/>
      <color theme="0"/>
      <name val="Arial"/>
      <family val="2"/>
      <scheme val="minor"/>
    </font>
    <font>
      <sz val="11"/>
      <color theme="0"/>
      <name val="Arial"/>
      <family val="2"/>
      <scheme val="minor"/>
    </font>
    <font>
      <b/>
      <sz val="12"/>
      <color theme="1"/>
      <name val="Arial"/>
      <family val="2"/>
    </font>
    <font>
      <i/>
      <sz val="12"/>
      <color theme="1"/>
      <name val="Arial"/>
      <family val="2"/>
    </font>
    <font>
      <b/>
      <sz val="12"/>
      <color theme="0"/>
      <name val="Arial"/>
      <family val="2"/>
    </font>
    <font>
      <sz val="12"/>
      <color rgb="FF575756"/>
      <name val="Arial"/>
      <family val="2"/>
    </font>
    <font>
      <b/>
      <sz val="12"/>
      <color theme="0"/>
      <name val="Arial"/>
      <family val="2"/>
      <scheme val="minor"/>
    </font>
    <font>
      <i/>
      <sz val="12"/>
      <color rgb="FFFF0000"/>
      <name val="Arial"/>
      <family val="2"/>
    </font>
    <font>
      <b/>
      <sz val="16"/>
      <color theme="4"/>
      <name val="Arial (Body)_x0000_"/>
    </font>
    <font>
      <b/>
      <sz val="16"/>
      <color theme="4"/>
      <name val="Arial"/>
      <family val="2"/>
      <scheme val="major"/>
    </font>
    <font>
      <sz val="12"/>
      <color rgb="FFC00000"/>
      <name val="Arial"/>
      <family val="2"/>
    </font>
    <font>
      <sz val="12"/>
      <color indexed="23"/>
      <name val="Arial"/>
      <family val="2"/>
    </font>
    <font>
      <sz val="12"/>
      <name val="Arial"/>
      <family val="2"/>
    </font>
    <font>
      <sz val="12"/>
      <color theme="9" tint="-0.249977111117893"/>
      <name val="Arial"/>
      <family val="2"/>
    </font>
    <font>
      <b/>
      <sz val="12"/>
      <color indexed="23"/>
      <name val="Arial"/>
      <family val="2"/>
    </font>
    <font>
      <sz val="10"/>
      <color rgb="FF000000"/>
      <name val="Arial"/>
      <family val="2"/>
    </font>
    <font>
      <b/>
      <sz val="12"/>
      <color rgb="FF95C11F"/>
      <name val="Arial"/>
      <family val="2"/>
    </font>
    <font>
      <u/>
      <sz val="12"/>
      <color theme="10"/>
      <name val="Arial"/>
      <family val="2"/>
    </font>
    <font>
      <b/>
      <sz val="12"/>
      <color rgb="FF575756"/>
      <name val="Arial"/>
      <family val="2"/>
    </font>
    <font>
      <u/>
      <sz val="12"/>
      <color theme="4"/>
      <name val="Arial"/>
      <family val="2"/>
    </font>
    <font>
      <sz val="12"/>
      <color theme="1"/>
      <name val="Arial"/>
      <family val="2"/>
      <scheme val="major"/>
    </font>
    <font>
      <b/>
      <sz val="12"/>
      <color theme="1"/>
      <name val="Arial"/>
      <family val="2"/>
      <scheme val="major"/>
    </font>
    <font>
      <b/>
      <sz val="11"/>
      <color theme="1"/>
      <name val="Arial"/>
      <family val="2"/>
      <scheme val="major"/>
    </font>
    <font>
      <sz val="11"/>
      <color theme="1"/>
      <name val="Arial"/>
      <family val="2"/>
      <scheme val="major"/>
    </font>
    <font>
      <b/>
      <sz val="12"/>
      <color theme="0"/>
      <name val="Arial"/>
      <family val="2"/>
      <scheme val="major"/>
    </font>
    <font>
      <sz val="12"/>
      <color theme="1"/>
      <name val="Arial"/>
      <family val="2"/>
      <scheme val="minor"/>
    </font>
    <font>
      <sz val="11"/>
      <color rgb="FFFF0000"/>
      <name val="Arial"/>
      <family val="2"/>
      <scheme val="major"/>
    </font>
    <font>
      <sz val="12"/>
      <color theme="6"/>
      <name val="Arial"/>
      <family val="2"/>
    </font>
    <font>
      <sz val="8"/>
      <name val="Arial"/>
      <family val="2"/>
      <scheme val="minor"/>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999999"/>
      </patternFill>
    </fill>
    <fill>
      <patternFill patternType="solid">
        <fgColor theme="4"/>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61BAE8"/>
        <bgColor indexed="64"/>
      </patternFill>
    </fill>
  </fills>
  <borders count="1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style="thin">
        <color theme="0"/>
      </bottom>
      <diagonal/>
    </border>
  </borders>
  <cellStyleXfs count="5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3" fillId="0" borderId="0"/>
    <xf numFmtId="0" fontId="9" fillId="0" borderId="0"/>
    <xf numFmtId="0" fontId="9" fillId="0" borderId="0"/>
    <xf numFmtId="3" fontId="9" fillId="0" borderId="0" applyFill="0" applyBorder="0" applyAlignment="0" applyProtection="0"/>
    <xf numFmtId="0" fontId="16"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169" fontId="9" fillId="0" borderId="0" applyFont="0" applyFill="0" applyBorder="0" applyAlignment="0" applyProtection="0"/>
    <xf numFmtId="4" fontId="13" fillId="0" borderId="0">
      <alignment horizontal="left" vertical="top"/>
    </xf>
    <xf numFmtId="39" fontId="19" fillId="0" borderId="0" applyFill="0" applyBorder="0" applyAlignment="0" applyProtection="0"/>
    <xf numFmtId="0" fontId="20" fillId="0" borderId="0" applyNumberFormat="0" applyFill="0" applyProtection="0">
      <alignment horizontal="left"/>
    </xf>
    <xf numFmtId="0" fontId="22" fillId="8" borderId="4" applyProtection="0">
      <alignment horizontal="center" vertical="center"/>
    </xf>
    <xf numFmtId="0" fontId="1" fillId="10" borderId="0" applyNumberFormat="0" applyBorder="0" applyAlignment="0" applyProtection="0"/>
    <xf numFmtId="0" fontId="1" fillId="11" borderId="0" applyNumberFormat="0" applyBorder="0" applyAlignment="0" applyProtection="0"/>
    <xf numFmtId="0" fontId="23" fillId="12" borderId="0" applyNumberFormat="0" applyBorder="0" applyAlignment="0" applyProtection="0"/>
    <xf numFmtId="4" fontId="13" fillId="0" borderId="0">
      <alignment horizontal="left" vertical="top"/>
    </xf>
    <xf numFmtId="0" fontId="37" fillId="0" borderId="0"/>
    <xf numFmtId="39" fontId="19" fillId="0" borderId="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178">
    <xf numFmtId="0" fontId="0" fillId="0" borderId="0" xfId="0"/>
    <xf numFmtId="0" fontId="0" fillId="2" borderId="0" xfId="0" applyFill="1"/>
    <xf numFmtId="0" fontId="4" fillId="2" borderId="0" xfId="0" applyFont="1" applyFill="1"/>
    <xf numFmtId="3" fontId="2" fillId="2" borderId="0" xfId="0" applyNumberFormat="1" applyFont="1" applyFill="1" applyAlignment="1">
      <alignment horizontal="center"/>
    </xf>
    <xf numFmtId="165" fontId="0" fillId="0" borderId="0" xfId="3" applyNumberFormat="1" applyFont="1"/>
    <xf numFmtId="164" fontId="4" fillId="2" borderId="0" xfId="0" applyNumberFormat="1" applyFont="1" applyFill="1"/>
    <xf numFmtId="3" fontId="12" fillId="2" borderId="0" xfId="0" applyNumberFormat="1" applyFont="1" applyFill="1" applyAlignment="1">
      <alignment horizontal="center"/>
    </xf>
    <xf numFmtId="0" fontId="11" fillId="2" borderId="0" xfId="0" applyFont="1" applyFill="1" applyAlignment="1">
      <alignment horizontal="left" vertical="center"/>
    </xf>
    <xf numFmtId="167" fontId="4" fillId="2" borderId="0" xfId="2" applyNumberFormat="1" applyFont="1" applyFill="1"/>
    <xf numFmtId="0" fontId="3" fillId="2" borderId="3" xfId="0" applyFont="1" applyFill="1" applyBorder="1"/>
    <xf numFmtId="0" fontId="3" fillId="2" borderId="1" xfId="0" quotePrefix="1" applyFont="1" applyFill="1" applyBorder="1" applyAlignment="1">
      <alignment horizontal="center" vertical="center"/>
    </xf>
    <xf numFmtId="0" fontId="3" fillId="2" borderId="2" xfId="0" applyFont="1" applyFill="1" applyBorder="1"/>
    <xf numFmtId="0" fontId="13" fillId="0" borderId="0" xfId="0" applyFont="1"/>
    <xf numFmtId="3" fontId="3" fillId="0" borderId="0" xfId="0" applyNumberFormat="1" applyFont="1"/>
    <xf numFmtId="3" fontId="0" fillId="0" borderId="0" xfId="0" applyNumberFormat="1"/>
    <xf numFmtId="3" fontId="10" fillId="0" borderId="0" xfId="0" applyNumberFormat="1" applyFont="1"/>
    <xf numFmtId="17" fontId="0" fillId="0" borderId="0" xfId="0" applyNumberFormat="1"/>
    <xf numFmtId="3" fontId="14" fillId="0" borderId="0" xfId="0" applyNumberFormat="1" applyFont="1"/>
    <xf numFmtId="3" fontId="14" fillId="3" borderId="0" xfId="0" applyNumberFormat="1" applyFont="1" applyFill="1"/>
    <xf numFmtId="0" fontId="3" fillId="2" borderId="0" xfId="0" quotePrefix="1" applyFont="1" applyFill="1" applyAlignment="1">
      <alignment horizontal="center" vertical="center"/>
    </xf>
    <xf numFmtId="3" fontId="0" fillId="0" borderId="0" xfId="0" quotePrefix="1" applyNumberFormat="1"/>
    <xf numFmtId="168" fontId="0" fillId="0" borderId="0" xfId="0" applyNumberFormat="1"/>
    <xf numFmtId="3" fontId="15" fillId="0" borderId="0" xfId="0" applyNumberFormat="1" applyFont="1"/>
    <xf numFmtId="0" fontId="0" fillId="4" borderId="0" xfId="0" applyFill="1"/>
    <xf numFmtId="165" fontId="3" fillId="0" borderId="0" xfId="3" applyNumberFormat="1" applyFont="1"/>
    <xf numFmtId="2" fontId="3" fillId="0" borderId="0" xfId="3" applyNumberFormat="1" applyFont="1"/>
    <xf numFmtId="168" fontId="3" fillId="0" borderId="0" xfId="3" applyNumberFormat="1" applyFont="1"/>
    <xf numFmtId="165" fontId="13" fillId="0" borderId="0" xfId="3" applyNumberFormat="1" applyFont="1"/>
    <xf numFmtId="165" fontId="10" fillId="0" borderId="0" xfId="3" applyNumberFormat="1" applyFont="1"/>
    <xf numFmtId="165" fontId="13" fillId="2" borderId="0" xfId="3" applyNumberFormat="1" applyFont="1" applyFill="1"/>
    <xf numFmtId="168" fontId="3" fillId="2" borderId="0" xfId="3" applyNumberFormat="1" applyFont="1" applyFill="1"/>
    <xf numFmtId="0" fontId="13" fillId="2" borderId="0" xfId="0" applyFont="1" applyFill="1"/>
    <xf numFmtId="3" fontId="3" fillId="2" borderId="0" xfId="0" applyNumberFormat="1" applyFont="1" applyFill="1"/>
    <xf numFmtId="165" fontId="0" fillId="2" borderId="0" xfId="3" applyNumberFormat="1" applyFont="1" applyFill="1"/>
    <xf numFmtId="4" fontId="0" fillId="0" borderId="0" xfId="0" applyNumberFormat="1"/>
    <xf numFmtId="2" fontId="3" fillId="2" borderId="0" xfId="3" applyNumberFormat="1" applyFont="1" applyFill="1"/>
    <xf numFmtId="164" fontId="3" fillId="2" borderId="0" xfId="0" applyNumberFormat="1" applyFont="1" applyFill="1"/>
    <xf numFmtId="3" fontId="17" fillId="2" borderId="0" xfId="0" applyNumberFormat="1" applyFont="1" applyFill="1" applyAlignment="1">
      <alignment horizontal="center"/>
    </xf>
    <xf numFmtId="3" fontId="18" fillId="2" borderId="0" xfId="0" applyNumberFormat="1" applyFont="1" applyFill="1" applyAlignment="1">
      <alignment horizontal="left"/>
    </xf>
    <xf numFmtId="0" fontId="21" fillId="2" borderId="0" xfId="0" applyFont="1" applyFill="1" applyAlignment="1">
      <alignment horizontal="left" vertical="top"/>
    </xf>
    <xf numFmtId="2" fontId="0" fillId="2" borderId="0" xfId="3" applyNumberFormat="1" applyFont="1" applyFill="1"/>
    <xf numFmtId="0" fontId="12" fillId="2" borderId="0" xfId="0" applyFont="1" applyFill="1" applyAlignment="1">
      <alignment horizontal="left" vertical="center"/>
    </xf>
    <xf numFmtId="0" fontId="24" fillId="2" borderId="0" xfId="0" applyFont="1" applyFill="1" applyAlignment="1">
      <alignment horizontal="left" vertical="center"/>
    </xf>
    <xf numFmtId="165" fontId="12" fillId="2" borderId="0" xfId="3" applyNumberFormat="1" applyFont="1" applyFill="1" applyAlignment="1">
      <alignment horizontal="center"/>
    </xf>
    <xf numFmtId="3" fontId="25" fillId="2" borderId="0" xfId="0" applyNumberFormat="1" applyFont="1" applyFill="1" applyAlignment="1">
      <alignment horizontal="left"/>
    </xf>
    <xf numFmtId="0" fontId="12" fillId="2" borderId="0" xfId="0" applyFont="1" applyFill="1"/>
    <xf numFmtId="164" fontId="12" fillId="2" borderId="0" xfId="0" applyNumberFormat="1" applyFont="1" applyFill="1"/>
    <xf numFmtId="17" fontId="26" fillId="5" borderId="4" xfId="0" applyNumberFormat="1" applyFont="1" applyFill="1" applyBorder="1" applyAlignment="1">
      <alignment horizontal="center" vertical="center"/>
    </xf>
    <xf numFmtId="0" fontId="24" fillId="2" borderId="0" xfId="0" applyFont="1" applyFill="1" applyAlignment="1">
      <alignment horizontal="center" wrapText="1"/>
    </xf>
    <xf numFmtId="17" fontId="26" fillId="5" borderId="4" xfId="0" applyNumberFormat="1" applyFont="1" applyFill="1" applyBorder="1" applyAlignment="1">
      <alignment horizontal="center" vertical="center" wrapText="1"/>
    </xf>
    <xf numFmtId="0" fontId="27" fillId="6" borderId="4" xfId="0" applyFont="1" applyFill="1" applyBorder="1"/>
    <xf numFmtId="168" fontId="27" fillId="6" borderId="4" xfId="0" applyNumberFormat="1" applyFont="1" applyFill="1" applyBorder="1" applyAlignment="1">
      <alignment horizontal="center"/>
    </xf>
    <xf numFmtId="165" fontId="27" fillId="6" borderId="4" xfId="0" applyNumberFormat="1" applyFont="1" applyFill="1" applyBorder="1" applyAlignment="1">
      <alignment horizontal="center"/>
    </xf>
    <xf numFmtId="1" fontId="27" fillId="7" borderId="4" xfId="0" applyNumberFormat="1" applyFont="1" applyFill="1" applyBorder="1"/>
    <xf numFmtId="168" fontId="27" fillId="7" borderId="4" xfId="0" applyNumberFormat="1" applyFont="1" applyFill="1" applyBorder="1" applyAlignment="1">
      <alignment horizontal="center"/>
    </xf>
    <xf numFmtId="165" fontId="27" fillId="7" borderId="4" xfId="0" applyNumberFormat="1" applyFont="1" applyFill="1" applyBorder="1" applyAlignment="1">
      <alignment horizontal="center"/>
    </xf>
    <xf numFmtId="168" fontId="28" fillId="8" borderId="5" xfId="27" applyNumberFormat="1" applyFont="1" applyBorder="1" applyAlignment="1">
      <alignment horizontal="left" vertical="center"/>
    </xf>
    <xf numFmtId="168" fontId="28" fillId="8" borderId="5" xfId="27" applyNumberFormat="1" applyFont="1" applyBorder="1">
      <alignment horizontal="center" vertical="center"/>
    </xf>
    <xf numFmtId="167" fontId="12" fillId="2" borderId="0" xfId="2" applyNumberFormat="1" applyFont="1" applyFill="1" applyAlignment="1">
      <alignment horizontal="center"/>
    </xf>
    <xf numFmtId="166" fontId="12" fillId="2" borderId="0" xfId="2" applyNumberFormat="1" applyFont="1" applyFill="1" applyAlignment="1">
      <alignment horizontal="center"/>
    </xf>
    <xf numFmtId="164" fontId="12" fillId="2" borderId="0" xfId="0" applyNumberFormat="1" applyFont="1" applyFill="1" applyAlignment="1">
      <alignment horizontal="center"/>
    </xf>
    <xf numFmtId="3" fontId="27" fillId="6" borderId="4" xfId="0" applyNumberFormat="1" applyFont="1" applyFill="1" applyBorder="1" applyAlignment="1">
      <alignment horizontal="center"/>
    </xf>
    <xf numFmtId="3" fontId="27" fillId="7" borderId="4" xfId="0" applyNumberFormat="1" applyFont="1" applyFill="1" applyBorder="1" applyAlignment="1">
      <alignment horizontal="center"/>
    </xf>
    <xf numFmtId="3" fontId="28" fillId="8" borderId="5" xfId="27" applyNumberFormat="1" applyFont="1" applyBorder="1">
      <alignment horizontal="center" vertical="center"/>
    </xf>
    <xf numFmtId="43" fontId="12" fillId="2" borderId="0" xfId="2" applyFont="1" applyFill="1" applyAlignment="1">
      <alignment horizontal="center"/>
    </xf>
    <xf numFmtId="167" fontId="12" fillId="2" borderId="0" xfId="2" applyNumberFormat="1" applyFont="1" applyFill="1"/>
    <xf numFmtId="3" fontId="12" fillId="2" borderId="0" xfId="0" applyNumberFormat="1" applyFont="1" applyFill="1"/>
    <xf numFmtId="3" fontId="24" fillId="2" borderId="0" xfId="0" applyNumberFormat="1" applyFont="1" applyFill="1" applyAlignment="1">
      <alignment horizontal="left"/>
    </xf>
    <xf numFmtId="3" fontId="24" fillId="2" borderId="0" xfId="0" applyNumberFormat="1" applyFont="1" applyFill="1" applyAlignment="1">
      <alignment horizontal="center"/>
    </xf>
    <xf numFmtId="10" fontId="24" fillId="2" borderId="0" xfId="3" applyNumberFormat="1" applyFont="1" applyFill="1" applyAlignment="1">
      <alignment horizontal="center"/>
    </xf>
    <xf numFmtId="0" fontId="29" fillId="2" borderId="0" xfId="0" applyFont="1" applyFill="1" applyAlignment="1">
      <alignment vertical="top" wrapText="1"/>
    </xf>
    <xf numFmtId="0" fontId="12" fillId="2" borderId="0" xfId="0" applyFont="1" applyFill="1" applyAlignment="1">
      <alignment vertical="top" wrapText="1"/>
    </xf>
    <xf numFmtId="0" fontId="30" fillId="0" borderId="0" xfId="0" applyFont="1"/>
    <xf numFmtId="164" fontId="17" fillId="2" borderId="0" xfId="0" applyNumberFormat="1" applyFont="1" applyFill="1" applyAlignment="1">
      <alignment horizontal="center"/>
    </xf>
    <xf numFmtId="10" fontId="17" fillId="2" borderId="0" xfId="3" applyNumberFormat="1" applyFont="1" applyFill="1" applyAlignment="1">
      <alignment horizontal="center"/>
    </xf>
    <xf numFmtId="165" fontId="17" fillId="2" borderId="0" xfId="3" applyNumberFormat="1" applyFont="1" applyFill="1" applyAlignment="1">
      <alignment horizontal="center"/>
    </xf>
    <xf numFmtId="165" fontId="24" fillId="2" borderId="0" xfId="3" applyNumberFormat="1" applyFont="1" applyFill="1" applyAlignment="1">
      <alignment horizontal="center"/>
    </xf>
    <xf numFmtId="0" fontId="31" fillId="0" borderId="0" xfId="0" applyFont="1"/>
    <xf numFmtId="0" fontId="24" fillId="2" borderId="0" xfId="0" applyFont="1" applyFill="1"/>
    <xf numFmtId="3" fontId="32" fillId="2" borderId="0" xfId="0" applyNumberFormat="1" applyFont="1" applyFill="1" applyAlignment="1">
      <alignment horizontal="left"/>
    </xf>
    <xf numFmtId="165" fontId="12" fillId="2" borderId="0" xfId="3" applyNumberFormat="1" applyFont="1" applyFill="1"/>
    <xf numFmtId="0" fontId="33" fillId="2" borderId="0" xfId="0" applyFont="1" applyFill="1"/>
    <xf numFmtId="3" fontId="17" fillId="2" borderId="0" xfId="0" applyNumberFormat="1" applyFont="1" applyFill="1" applyAlignment="1">
      <alignment horizontal="right"/>
    </xf>
    <xf numFmtId="0" fontId="34" fillId="2" borderId="0" xfId="0" applyFont="1" applyFill="1"/>
    <xf numFmtId="0" fontId="12" fillId="0" borderId="0" xfId="0" applyFont="1" applyAlignment="1">
      <alignment vertical="center"/>
    </xf>
    <xf numFmtId="0" fontId="33" fillId="2" borderId="0" xfId="0" applyFont="1" applyFill="1" applyAlignment="1">
      <alignment horizontal="right"/>
    </xf>
    <xf numFmtId="0" fontId="12" fillId="2" borderId="0" xfId="0" applyFont="1" applyFill="1" applyAlignment="1">
      <alignment horizontal="right"/>
    </xf>
    <xf numFmtId="3" fontId="35" fillId="2" borderId="0" xfId="0" applyNumberFormat="1" applyFont="1" applyFill="1" applyAlignment="1">
      <alignment horizontal="center"/>
    </xf>
    <xf numFmtId="0" fontId="36" fillId="2" borderId="0" xfId="0" applyFont="1" applyFill="1"/>
    <xf numFmtId="3" fontId="18" fillId="2" borderId="0" xfId="0" applyNumberFormat="1" applyFont="1" applyFill="1" applyAlignment="1">
      <alignment horizontal="center"/>
    </xf>
    <xf numFmtId="4" fontId="12" fillId="2" borderId="0" xfId="31" applyFont="1" applyFill="1">
      <alignment horizontal="left" vertical="top"/>
    </xf>
    <xf numFmtId="0" fontId="38" fillId="2" borderId="6" xfId="32" applyFont="1" applyFill="1" applyBorder="1" applyAlignment="1">
      <alignment vertical="center"/>
    </xf>
    <xf numFmtId="4" fontId="12" fillId="2" borderId="0" xfId="31" applyFont="1" applyFill="1" applyAlignment="1">
      <alignment horizontal="left"/>
    </xf>
    <xf numFmtId="4" fontId="12" fillId="2" borderId="0" xfId="31" applyFont="1" applyFill="1" applyAlignment="1">
      <alignment horizontal="left" wrapText="1"/>
    </xf>
    <xf numFmtId="4" fontId="12" fillId="2" borderId="0" xfId="31" applyFont="1" applyFill="1" applyAlignment="1">
      <alignment horizontal="center"/>
    </xf>
    <xf numFmtId="0" fontId="38" fillId="2" borderId="0" xfId="32" applyFont="1" applyFill="1" applyAlignment="1">
      <alignment vertical="center"/>
    </xf>
    <xf numFmtId="4" fontId="12" fillId="2" borderId="0" xfId="31" applyFont="1" applyFill="1" applyAlignment="1">
      <alignment vertical="top" wrapText="1"/>
    </xf>
    <xf numFmtId="4" fontId="24" fillId="2" borderId="0" xfId="31" applyFont="1" applyFill="1" applyAlignment="1">
      <alignment vertical="top"/>
    </xf>
    <xf numFmtId="4" fontId="24" fillId="2" borderId="0" xfId="31" applyFont="1" applyFill="1">
      <alignment horizontal="left" vertical="top"/>
    </xf>
    <xf numFmtId="39" fontId="39" fillId="2" borderId="0" xfId="33" applyFont="1" applyFill="1" applyAlignment="1">
      <alignment horizontal="left" vertical="top"/>
    </xf>
    <xf numFmtId="0" fontId="40" fillId="2" borderId="7" xfId="32" applyFont="1" applyFill="1" applyBorder="1" applyAlignment="1" applyProtection="1">
      <alignment vertical="center"/>
      <protection locked="0"/>
    </xf>
    <xf numFmtId="0" fontId="41" fillId="2" borderId="7" xfId="32" applyFont="1" applyFill="1" applyBorder="1" applyAlignment="1" applyProtection="1">
      <alignment vertical="center"/>
      <protection locked="0"/>
    </xf>
    <xf numFmtId="4" fontId="12" fillId="2" borderId="8" xfId="31" applyFont="1" applyFill="1" applyBorder="1">
      <alignment horizontal="left" vertical="top"/>
    </xf>
    <xf numFmtId="3" fontId="42" fillId="2" borderId="0" xfId="0" applyNumberFormat="1" applyFont="1" applyFill="1" applyAlignment="1">
      <alignment horizontal="center"/>
    </xf>
    <xf numFmtId="0" fontId="43" fillId="2" borderId="0" xfId="0" applyFont="1" applyFill="1" applyAlignment="1">
      <alignment horizontal="left" vertical="center"/>
    </xf>
    <xf numFmtId="0" fontId="43" fillId="2" borderId="0" xfId="0" applyFont="1" applyFill="1" applyAlignment="1">
      <alignment vertical="center"/>
    </xf>
    <xf numFmtId="165" fontId="42" fillId="2" borderId="0" xfId="3" applyNumberFormat="1" applyFont="1" applyFill="1" applyAlignment="1">
      <alignment horizontal="center"/>
    </xf>
    <xf numFmtId="0" fontId="45" fillId="2" borderId="0" xfId="0" applyFont="1" applyFill="1"/>
    <xf numFmtId="0" fontId="45" fillId="9" borderId="4" xfId="0" applyFont="1" applyFill="1" applyBorder="1"/>
    <xf numFmtId="3" fontId="42" fillId="2" borderId="4" xfId="0" applyNumberFormat="1" applyFont="1" applyFill="1" applyBorder="1" applyAlignment="1">
      <alignment horizontal="center"/>
    </xf>
    <xf numFmtId="0" fontId="44" fillId="9" borderId="4" xfId="0" applyFont="1" applyFill="1" applyBorder="1"/>
    <xf numFmtId="0" fontId="28" fillId="13" borderId="4" xfId="30" applyFont="1" applyFill="1" applyBorder="1" applyAlignment="1">
      <alignment horizontal="center" vertical="center"/>
    </xf>
    <xf numFmtId="0" fontId="28" fillId="13" borderId="4" xfId="30" applyFont="1" applyFill="1" applyBorder="1" applyAlignment="1">
      <alignment horizontal="center" vertical="center" wrapText="1"/>
    </xf>
    <xf numFmtId="164" fontId="47" fillId="6" borderId="4" xfId="28" applyNumberFormat="1" applyFont="1" applyFill="1" applyBorder="1" applyAlignment="1">
      <alignment horizontal="right" vertical="center"/>
    </xf>
    <xf numFmtId="164" fontId="47" fillId="7" borderId="4" xfId="29" applyNumberFormat="1" applyFont="1" applyFill="1" applyBorder="1" applyAlignment="1">
      <alignment horizontal="right" vertical="center"/>
    </xf>
    <xf numFmtId="0" fontId="45" fillId="2" borderId="4" xfId="0" applyFont="1" applyFill="1" applyBorder="1"/>
    <xf numFmtId="168" fontId="45" fillId="2" borderId="4" xfId="0" applyNumberFormat="1" applyFont="1" applyFill="1" applyBorder="1"/>
    <xf numFmtId="165" fontId="45" fillId="2" borderId="4" xfId="3" applyNumberFormat="1" applyFont="1" applyFill="1" applyBorder="1"/>
    <xf numFmtId="2" fontId="45" fillId="2" borderId="4" xfId="3" applyNumberFormat="1" applyFont="1" applyFill="1" applyBorder="1"/>
    <xf numFmtId="10" fontId="45" fillId="2" borderId="4" xfId="3" applyNumberFormat="1" applyFont="1" applyFill="1" applyBorder="1"/>
    <xf numFmtId="0" fontId="45" fillId="2" borderId="4" xfId="3" applyNumberFormat="1" applyFont="1" applyFill="1" applyBorder="1"/>
    <xf numFmtId="17" fontId="47" fillId="6" borderId="4" xfId="28" applyNumberFormat="1" applyFont="1" applyFill="1" applyBorder="1" applyAlignment="1">
      <alignment horizontal="left" vertical="center"/>
    </xf>
    <xf numFmtId="17" fontId="47" fillId="7" borderId="4" xfId="29" applyNumberFormat="1" applyFont="1" applyFill="1" applyBorder="1" applyAlignment="1">
      <alignment horizontal="left" vertical="center"/>
    </xf>
    <xf numFmtId="0" fontId="48" fillId="2" borderId="0" xfId="0" applyFont="1" applyFill="1"/>
    <xf numFmtId="0" fontId="30" fillId="2" borderId="0" xfId="0" applyFont="1" applyFill="1"/>
    <xf numFmtId="1" fontId="27" fillId="6" borderId="4" xfId="0" applyNumberFormat="1" applyFont="1" applyFill="1" applyBorder="1" applyAlignment="1">
      <alignment horizontal="center"/>
    </xf>
    <xf numFmtId="1" fontId="27" fillId="7" borderId="4" xfId="0" applyNumberFormat="1" applyFont="1" applyFill="1" applyBorder="1" applyAlignment="1">
      <alignment horizontal="center"/>
    </xf>
    <xf numFmtId="14" fontId="42" fillId="2" borderId="0" xfId="0" applyNumberFormat="1" applyFont="1" applyFill="1" applyAlignment="1">
      <alignment horizontal="left"/>
    </xf>
    <xf numFmtId="3" fontId="12" fillId="2" borderId="0" xfId="0" applyNumberFormat="1" applyFont="1" applyFill="1" applyAlignment="1">
      <alignment horizontal="left"/>
    </xf>
    <xf numFmtId="3" fontId="49" fillId="2" borderId="0" xfId="0" applyNumberFormat="1" applyFont="1" applyFill="1" applyAlignment="1">
      <alignment horizontal="left"/>
    </xf>
    <xf numFmtId="168" fontId="49" fillId="6" borderId="4" xfId="0" applyNumberFormat="1" applyFont="1" applyFill="1" applyBorder="1" applyAlignment="1">
      <alignment horizontal="center"/>
    </xf>
    <xf numFmtId="168" fontId="49" fillId="7" borderId="4" xfId="0" applyNumberFormat="1" applyFont="1" applyFill="1" applyBorder="1" applyAlignment="1">
      <alignment horizontal="center"/>
    </xf>
    <xf numFmtId="3" fontId="12" fillId="7" borderId="4" xfId="0" applyNumberFormat="1" applyFont="1" applyFill="1" applyBorder="1" applyAlignment="1">
      <alignment horizontal="center"/>
    </xf>
    <xf numFmtId="168" fontId="12" fillId="6" borderId="4" xfId="0" applyNumberFormat="1" applyFont="1" applyFill="1" applyBorder="1" applyAlignment="1">
      <alignment horizontal="center"/>
    </xf>
    <xf numFmtId="165" fontId="45" fillId="2" borderId="0" xfId="3" applyNumberFormat="1" applyFont="1" applyFill="1"/>
    <xf numFmtId="3" fontId="12" fillId="6" borderId="4" xfId="0" applyNumberFormat="1" applyFont="1" applyFill="1" applyBorder="1" applyAlignment="1">
      <alignment horizontal="center"/>
    </xf>
    <xf numFmtId="3" fontId="12" fillId="2" borderId="0" xfId="2" applyNumberFormat="1" applyFont="1" applyFill="1" applyAlignment="1">
      <alignment horizontal="center"/>
    </xf>
    <xf numFmtId="3" fontId="12" fillId="2" borderId="0" xfId="2" applyNumberFormat="1" applyFont="1" applyFill="1"/>
    <xf numFmtId="3" fontId="26" fillId="5" borderId="4" xfId="0" applyNumberFormat="1" applyFont="1" applyFill="1" applyBorder="1" applyAlignment="1">
      <alignment horizontal="center" vertical="center"/>
    </xf>
    <xf numFmtId="164" fontId="27" fillId="6" borderId="4" xfId="0" applyNumberFormat="1" applyFont="1" applyFill="1" applyBorder="1" applyAlignment="1">
      <alignment horizontal="center"/>
    </xf>
    <xf numFmtId="164" fontId="27" fillId="7" borderId="4" xfId="0" applyNumberFormat="1" applyFont="1" applyFill="1" applyBorder="1" applyAlignment="1">
      <alignment horizontal="center"/>
    </xf>
    <xf numFmtId="164" fontId="49" fillId="6" borderId="4" xfId="0" applyNumberFormat="1" applyFont="1" applyFill="1" applyBorder="1" applyAlignment="1">
      <alignment horizontal="center"/>
    </xf>
    <xf numFmtId="164" fontId="12" fillId="6" borderId="4" xfId="0" applyNumberFormat="1" applyFont="1" applyFill="1" applyBorder="1" applyAlignment="1">
      <alignment horizontal="center"/>
    </xf>
    <xf numFmtId="164" fontId="28" fillId="8" borderId="5" xfId="27" applyNumberFormat="1" applyFont="1" applyBorder="1">
      <alignment horizontal="center" vertical="center"/>
    </xf>
    <xf numFmtId="170" fontId="17" fillId="2" borderId="0" xfId="3" applyNumberFormat="1" applyFont="1" applyFill="1" applyAlignment="1">
      <alignment horizontal="center"/>
    </xf>
    <xf numFmtId="2" fontId="12" fillId="2" borderId="0" xfId="3" applyNumberFormat="1" applyFont="1" applyFill="1" applyAlignment="1">
      <alignment horizontal="center"/>
    </xf>
    <xf numFmtId="1" fontId="27" fillId="6" borderId="4" xfId="3" applyNumberFormat="1" applyFont="1" applyFill="1" applyBorder="1" applyAlignment="1">
      <alignment horizontal="center"/>
    </xf>
    <xf numFmtId="10" fontId="12" fillId="2" borderId="0" xfId="3" applyNumberFormat="1" applyFont="1" applyFill="1" applyAlignment="1">
      <alignment horizontal="center"/>
    </xf>
    <xf numFmtId="168" fontId="12" fillId="2" borderId="0" xfId="0" applyNumberFormat="1" applyFont="1" applyFill="1"/>
    <xf numFmtId="4" fontId="32" fillId="2" borderId="0" xfId="0" applyNumberFormat="1" applyFont="1" applyFill="1" applyAlignment="1">
      <alignment horizontal="left"/>
    </xf>
    <xf numFmtId="164" fontId="45" fillId="2" borderId="0" xfId="0" applyNumberFormat="1" applyFont="1" applyFill="1"/>
    <xf numFmtId="164" fontId="47" fillId="7" borderId="5" xfId="29" applyNumberFormat="1" applyFont="1" applyFill="1" applyBorder="1" applyAlignment="1">
      <alignment horizontal="right" vertical="center"/>
    </xf>
    <xf numFmtId="164" fontId="47" fillId="7" borderId="9" xfId="29" applyNumberFormat="1" applyFont="1" applyFill="1" applyBorder="1" applyAlignment="1">
      <alignment horizontal="right" vertical="center"/>
    </xf>
    <xf numFmtId="164" fontId="47" fillId="6" borderId="5" xfId="28" applyNumberFormat="1" applyFont="1" applyFill="1" applyBorder="1" applyAlignment="1">
      <alignment horizontal="right" vertical="center"/>
    </xf>
    <xf numFmtId="164" fontId="47" fillId="6" borderId="9" xfId="28" applyNumberFormat="1" applyFont="1" applyFill="1" applyBorder="1" applyAlignment="1">
      <alignment horizontal="right" vertical="center"/>
    </xf>
    <xf numFmtId="165" fontId="45" fillId="2" borderId="0" xfId="0" applyNumberFormat="1" applyFont="1" applyFill="1"/>
    <xf numFmtId="165" fontId="12" fillId="2" borderId="0" xfId="0" applyNumberFormat="1" applyFont="1" applyFill="1" applyAlignment="1">
      <alignment horizontal="center"/>
    </xf>
    <xf numFmtId="165" fontId="24" fillId="2" borderId="0" xfId="0" applyNumberFormat="1" applyFont="1" applyFill="1" applyAlignment="1">
      <alignment horizontal="center"/>
    </xf>
    <xf numFmtId="165" fontId="28" fillId="8" borderId="5" xfId="27" applyNumberFormat="1" applyFont="1" applyBorder="1">
      <alignment horizontal="center" vertical="center"/>
    </xf>
    <xf numFmtId="3" fontId="27" fillId="6" borderId="0" xfId="0" applyNumberFormat="1" applyFont="1" applyFill="1" applyAlignment="1">
      <alignment horizontal="center"/>
    </xf>
    <xf numFmtId="165" fontId="27" fillId="7" borderId="0" xfId="0" applyNumberFormat="1" applyFont="1" applyFill="1" applyAlignment="1">
      <alignment horizontal="center"/>
    </xf>
    <xf numFmtId="9" fontId="27" fillId="6" borderId="4" xfId="3" applyFont="1" applyFill="1" applyBorder="1" applyAlignment="1">
      <alignment horizontal="center"/>
    </xf>
    <xf numFmtId="9" fontId="27" fillId="7" borderId="4" xfId="3" applyFont="1" applyFill="1" applyBorder="1" applyAlignment="1">
      <alignment horizontal="center"/>
    </xf>
    <xf numFmtId="165" fontId="27" fillId="6" borderId="4" xfId="3" applyNumberFormat="1" applyFont="1" applyFill="1" applyBorder="1" applyAlignment="1">
      <alignment horizontal="center"/>
    </xf>
    <xf numFmtId="165" fontId="27" fillId="7" borderId="4" xfId="3" applyNumberFormat="1" applyFont="1" applyFill="1" applyBorder="1" applyAlignment="1">
      <alignment horizontal="center"/>
    </xf>
    <xf numFmtId="3" fontId="28" fillId="8" borderId="0" xfId="27" applyNumberFormat="1" applyFont="1" applyBorder="1">
      <alignment horizontal="center" vertical="center"/>
    </xf>
    <xf numFmtId="17" fontId="26" fillId="5" borderId="0" xfId="0" applyNumberFormat="1" applyFont="1" applyFill="1" applyAlignment="1">
      <alignment horizontal="center" vertical="center"/>
    </xf>
    <xf numFmtId="164" fontId="47" fillId="7" borderId="4" xfId="28" applyNumberFormat="1" applyFont="1" applyFill="1" applyBorder="1" applyAlignment="1">
      <alignment horizontal="right" vertical="center"/>
    </xf>
    <xf numFmtId="0" fontId="46" fillId="9" borderId="4" xfId="0" applyFont="1" applyFill="1" applyBorder="1" applyAlignment="1">
      <alignment horizontal="center" vertical="center"/>
    </xf>
    <xf numFmtId="0" fontId="24" fillId="0" borderId="0" xfId="0" applyFont="1" applyAlignment="1">
      <alignment horizontal="left" vertical="top" wrapText="1"/>
    </xf>
    <xf numFmtId="0" fontId="29" fillId="2" borderId="0" xfId="0" applyFont="1" applyFill="1" applyAlignment="1">
      <alignment horizontal="left" vertical="top" wrapText="1"/>
    </xf>
    <xf numFmtId="39" fontId="39" fillId="2" borderId="0" xfId="33" applyFont="1" applyFill="1" applyAlignment="1">
      <alignment horizontal="left" vertical="top"/>
    </xf>
    <xf numFmtId="4" fontId="12" fillId="2" borderId="0" xfId="31" applyFont="1" applyFill="1" applyAlignment="1">
      <alignment horizontal="left" wrapText="1"/>
    </xf>
    <xf numFmtId="4" fontId="12" fillId="2" borderId="0" xfId="31" applyFont="1" applyFill="1" applyAlignment="1">
      <alignment horizontal="left" vertical="top" wrapText="1"/>
    </xf>
    <xf numFmtId="0" fontId="27" fillId="2" borderId="0" xfId="32" applyFont="1" applyFill="1" applyAlignment="1">
      <alignment horizontal="left" vertical="center" wrapText="1"/>
    </xf>
    <xf numFmtId="4" fontId="24" fillId="2" borderId="0" xfId="31" applyFont="1" applyFill="1" applyAlignment="1">
      <alignment horizontal="left" vertical="top" wrapText="1"/>
    </xf>
    <xf numFmtId="4" fontId="24" fillId="2" borderId="0" xfId="31" applyFont="1" applyFill="1">
      <alignment horizontal="left" vertical="top"/>
    </xf>
    <xf numFmtId="0" fontId="0" fillId="0" borderId="0" xfId="0" applyAlignment="1">
      <alignment horizontal="center"/>
    </xf>
  </cellXfs>
  <cellStyles count="50">
    <cellStyle name="20% - Accent1" xfId="28" builtinId="30"/>
    <cellStyle name="40% - Accent1" xfId="29" builtinId="31"/>
    <cellStyle name="60% - Accent1" xfId="30" builtinId="32"/>
    <cellStyle name="Comma" xfId="2" builtinId="3"/>
    <cellStyle name="Comma 2" xfId="5" xr:uid="{00000000-0005-0000-0000-000004000000}"/>
    <cellStyle name="Comma 2 2" xfId="35" xr:uid="{19B72977-43C6-4539-AEA8-3E82E601724E}"/>
    <cellStyle name="Comma 2 3" xfId="46" xr:uid="{9BB3879F-4126-4568-8C2E-A1E94BF39275}"/>
    <cellStyle name="Comma 3" xfId="8" xr:uid="{00000000-0005-0000-0000-000005000000}"/>
    <cellStyle name="Comma 3 2" xfId="37" xr:uid="{A331967D-1772-4D7D-8173-92E1CCBA4A07}"/>
    <cellStyle name="Comma 3 3" xfId="47" xr:uid="{0B243F60-32B4-4AC2-922A-01AD3D0DFAC6}"/>
    <cellStyle name="Comma 4" xfId="11" xr:uid="{00000000-0005-0000-0000-000006000000}"/>
    <cellStyle name="Comma 4 2" xfId="40" xr:uid="{0E0CB1EC-A822-4F4C-B840-DB08189988AD}"/>
    <cellStyle name="Comma 4 3" xfId="48" xr:uid="{9338623E-7B26-4894-A721-60F1FD6C01FB}"/>
    <cellStyle name="Comma 5" xfId="14" xr:uid="{00000000-0005-0000-0000-000007000000}"/>
    <cellStyle name="Comma 5 2" xfId="43" xr:uid="{4820912A-922B-469C-8764-A9AAA3D6CD10}"/>
    <cellStyle name="Comma 5 3" xfId="49" xr:uid="{8FF287D1-E8F7-4010-ABC7-12E92D071EA8}"/>
    <cellStyle name="Comma 6" xfId="23" xr:uid="{00000000-0005-0000-0000-000008000000}"/>
    <cellStyle name="Comma 7" xfId="34" xr:uid="{0DCB5B8B-464F-4E7E-BA47-C33191F2984F}"/>
    <cellStyle name="Comma 8" xfId="45" xr:uid="{AB5DD294-C81E-4D77-B8A8-D935DD4FF785}"/>
    <cellStyle name="Heading 2 2" xfId="26" xr:uid="{00000000-0005-0000-0000-000009000000}"/>
    <cellStyle name="Hyperlink 2" xfId="20" xr:uid="{00000000-0005-0000-0000-00000A000000}"/>
    <cellStyle name="Hyperlink 2 2" xfId="25" xr:uid="{00000000-0005-0000-0000-00000B000000}"/>
    <cellStyle name="Hyperlink 4" xfId="33" xr:uid="{00000000-0005-0000-0000-00000C000000}"/>
    <cellStyle name="Normal" xfId="0" builtinId="0"/>
    <cellStyle name="Normal 2" xfId="4" xr:uid="{00000000-0005-0000-0000-00000E000000}"/>
    <cellStyle name="Normal 2 2" xfId="16" xr:uid="{00000000-0005-0000-0000-00000F000000}"/>
    <cellStyle name="Normal 2 3" xfId="18" xr:uid="{00000000-0005-0000-0000-000010000000}"/>
    <cellStyle name="Normal 3" xfId="7" xr:uid="{00000000-0005-0000-0000-000011000000}"/>
    <cellStyle name="Normal 3 2" xfId="22" xr:uid="{00000000-0005-0000-0000-000012000000}"/>
    <cellStyle name="Normal 3 3" xfId="31" xr:uid="{00000000-0005-0000-0000-000013000000}"/>
    <cellStyle name="Normal 3 4" xfId="36" xr:uid="{CD23BF92-C60E-48EA-8E2E-04A036344827}"/>
    <cellStyle name="Normal 4" xfId="10" xr:uid="{00000000-0005-0000-0000-000014000000}"/>
    <cellStyle name="Normal 4 2" xfId="39" xr:uid="{103106AF-F264-40DE-B946-6EF11A521878}"/>
    <cellStyle name="Normal 4 3" xfId="32" xr:uid="{00000000-0005-0000-0000-000015000000}"/>
    <cellStyle name="Normal 5" xfId="13" xr:uid="{00000000-0005-0000-0000-000016000000}"/>
    <cellStyle name="Normal 5 2" xfId="42" xr:uid="{9DDB71F3-C534-443B-9EAD-DF55445D75B5}"/>
    <cellStyle name="Normal 6" xfId="17" xr:uid="{00000000-0005-0000-0000-000017000000}"/>
    <cellStyle name="Normal 6 2" xfId="24" xr:uid="{00000000-0005-0000-0000-000018000000}"/>
    <cellStyle name="Normal 8" xfId="1" xr:uid="{00000000-0005-0000-0000-000019000000}"/>
    <cellStyle name="Percent" xfId="3" builtinId="5"/>
    <cellStyle name="Percent 2" xfId="6" xr:uid="{00000000-0005-0000-0000-00001B000000}"/>
    <cellStyle name="Percent 3" xfId="9" xr:uid="{00000000-0005-0000-0000-00001C000000}"/>
    <cellStyle name="Percent 3 2" xfId="38" xr:uid="{09B284F8-5773-45C9-9A7A-C9E0CE53911D}"/>
    <cellStyle name="Percent 4" xfId="12" xr:uid="{00000000-0005-0000-0000-00001D000000}"/>
    <cellStyle name="Percent 4 2" xfId="41" xr:uid="{E8A1AD54-B6C2-4208-A9E1-6499515914BD}"/>
    <cellStyle name="Percent 5" xfId="15" xr:uid="{00000000-0005-0000-0000-00001E000000}"/>
    <cellStyle name="Percent 5 2" xfId="44" xr:uid="{F5258411-556B-4EF8-8C47-F9019DA33B1C}"/>
    <cellStyle name="Percent 6" xfId="21" xr:uid="{00000000-0005-0000-0000-00001F000000}"/>
    <cellStyle name="Punto0" xfId="19" xr:uid="{00000000-0005-0000-0000-000020000000}"/>
    <cellStyle name="table heading 3" xfId="27" xr:uid="{00000000-0005-0000-0000-000021000000}"/>
  </cellStyles>
  <dxfs count="0"/>
  <tableStyles count="0" defaultTableStyle="TableStyleMedium2" defaultPivotStyle="PivotStyleLight16"/>
  <colors>
    <mruColors>
      <color rgb="FFBBDDF5"/>
      <color rgb="FF385D8A"/>
      <color rgb="FFE0AA0F"/>
      <color rgb="FFA6A6A6"/>
      <color rgb="FF404040"/>
      <color rgb="FFC3172C"/>
      <color rgb="FFACB804"/>
      <color rgb="FFFFFF99"/>
      <color rgb="FFDE0000"/>
      <color rgb="FF0AA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global milk supplies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6"/>
          <c:order val="6"/>
          <c:tx>
            <c:strRef>
              <c:f>'world supplies_total'!$H$19</c:f>
              <c:strCache>
                <c:ptCount val="1"/>
                <c:pt idx="0">
                  <c:v>2015</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supplies_total'!$H$20:$H$31</c15:sqref>
                  </c15:fullRef>
                </c:ext>
              </c:extLst>
              <c:f>'world supplies_total'!$H$31</c:f>
              <c:numCache>
                <c:formatCode>#,##0</c:formatCode>
                <c:ptCount val="1"/>
                <c:pt idx="0">
                  <c:v>267403.52121439361</c:v>
                </c:pt>
              </c:numCache>
            </c:numRef>
          </c:val>
          <c:extLst>
            <c:ext xmlns:c16="http://schemas.microsoft.com/office/drawing/2014/chart" uri="{C3380CC4-5D6E-409C-BE32-E72D297353CC}">
              <c16:uniqueId val="{00000002-7D29-4277-B91F-096273301AA6}"/>
            </c:ext>
          </c:extLst>
        </c:ser>
        <c:ser>
          <c:idx val="7"/>
          <c:order val="7"/>
          <c:tx>
            <c:strRef>
              <c:f>'world supplies_total'!$I$19</c:f>
              <c:strCache>
                <c:ptCount val="1"/>
                <c:pt idx="0">
                  <c:v>2016</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supplies_total'!$I$20:$I$31</c15:sqref>
                  </c15:fullRef>
                </c:ext>
              </c:extLst>
              <c:f>'world supplies_total'!$I$31</c:f>
              <c:numCache>
                <c:formatCode>#,##0</c:formatCode>
                <c:ptCount val="1"/>
                <c:pt idx="0">
                  <c:v>267369.73427790392</c:v>
                </c:pt>
              </c:numCache>
            </c:numRef>
          </c:val>
          <c:extLst>
            <c:ext xmlns:c16="http://schemas.microsoft.com/office/drawing/2014/chart" uri="{C3380CC4-5D6E-409C-BE32-E72D297353CC}">
              <c16:uniqueId val="{00000003-7D29-4277-B91F-096273301AA6}"/>
            </c:ext>
          </c:extLst>
        </c:ser>
        <c:ser>
          <c:idx val="8"/>
          <c:order val="8"/>
          <c:tx>
            <c:strRef>
              <c:f>'world supplies_total'!$J$19</c:f>
              <c:strCache>
                <c:ptCount val="1"/>
                <c:pt idx="0">
                  <c:v>2017</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'world supplies_total'!$A$20:$A$31</c15:sqref>
                  </c15:fullRef>
                </c:ext>
              </c:extLst>
              <c:f>'world supplies_total'!$A$31</c:f>
              <c:strCache>
                <c:ptCount val="1"/>
                <c:pt idx="0">
                  <c:v>December</c:v>
                </c:pt>
              </c:strCache>
            </c:strRef>
          </c:cat>
          <c:val>
            <c:numRef>
              <c:extLst>
                <c:ext xmlns:c15="http://schemas.microsoft.com/office/drawing/2012/chart" uri="{02D57815-91ED-43cb-92C2-25804820EDAC}">
                  <c15:fullRef>
                    <c15:sqref>'world supplies_total'!$J$20:$J$31</c15:sqref>
                  </c15:fullRef>
                </c:ext>
              </c:extLst>
              <c:f>'world supplies_total'!$J$31</c:f>
              <c:numCache>
                <c:formatCode>#,##0</c:formatCode>
                <c:ptCount val="1"/>
                <c:pt idx="0">
                  <c:v>271862.08611265628</c:v>
                </c:pt>
              </c:numCache>
            </c:numRef>
          </c:val>
          <c:extLst>
            <c:ext xmlns:c16="http://schemas.microsoft.com/office/drawing/2014/chart" uri="{C3380CC4-5D6E-409C-BE32-E72D297353CC}">
              <c16:uniqueId val="{00000004-7D29-4277-B91F-096273301AA6}"/>
            </c:ext>
          </c:extLst>
        </c:ser>
        <c:dLbls>
          <c:showLegendKey val="0"/>
          <c:showVal val="0"/>
          <c:showCatName val="0"/>
          <c:showSerName val="0"/>
          <c:showPercent val="0"/>
          <c:showBubbleSize val="0"/>
        </c:dLbls>
        <c:gapWidth val="150"/>
        <c:axId val="429099792"/>
        <c:axId val="218003200"/>
        <c:extLst>
          <c:ext xmlns:c15="http://schemas.microsoft.com/office/drawing/2012/chart" uri="{02D57815-91ED-43cb-92C2-25804820EDAC}">
            <c15:filteredBarSeries>
              <c15:ser>
                <c:idx val="0"/>
                <c:order val="0"/>
                <c:tx>
                  <c:strRef>
                    <c:extLst>
                      <c:ext uri="{02D57815-91ED-43cb-92C2-25804820EDAC}">
                        <c15:formulaRef>
                          <c15:sqref>'world supplies_total'!$B$19</c15:sqref>
                        </c15:formulaRef>
                      </c:ext>
                    </c:extLst>
                    <c:strCache>
                      <c:ptCount val="1"/>
                      <c:pt idx="0">
                        <c:v>2009</c:v>
                      </c:pt>
                    </c:strCache>
                  </c:strRef>
                </c:tx>
                <c:spPr>
                  <a:solidFill>
                    <a:schemeClr val="accent1"/>
                  </a:solidFill>
                  <a:ln>
                    <a:noFill/>
                  </a:ln>
                  <a:effectLst/>
                </c:spPr>
                <c:invertIfNegative val="0"/>
                <c:cat>
                  <c:strRef>
                    <c:extLst>
                      <c:ex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uri="{02D57815-91ED-43cb-92C2-25804820EDAC}">
                        <c15:fullRef>
                          <c15:sqref>'world supplies_total'!$B$20:$B$31</c15:sqref>
                        </c15:fullRef>
                        <c15:formulaRef>
                          <c15:sqref>'world supplies_total'!$B$31</c15:sqref>
                        </c15:formulaRef>
                      </c:ext>
                    </c:extLst>
                    <c:numCache>
                      <c:formatCode>#,##0</c:formatCode>
                      <c:ptCount val="1"/>
                      <c:pt idx="0">
                        <c:v>237128.19496666396</c:v>
                      </c:pt>
                    </c:numCache>
                  </c:numRef>
                </c:val>
                <c:extLst>
                  <c:ext xmlns:c16="http://schemas.microsoft.com/office/drawing/2014/chart" uri="{C3380CC4-5D6E-409C-BE32-E72D297353CC}">
                    <c16:uniqueId val="{00000005-7D29-4277-B91F-096273301AA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'world supplies_total'!$C$19</c15:sqref>
                        </c15:formulaRef>
                      </c:ext>
                    </c:extLst>
                    <c:strCache>
                      <c:ptCount val="1"/>
                      <c:pt idx="0">
                        <c:v>2010</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supplies_total'!$C$20:$C$31</c15:sqref>
                        </c15:fullRef>
                        <c15:formulaRef>
                          <c15:sqref>'world supplies_total'!$C$31</c15:sqref>
                        </c15:formulaRef>
                      </c:ext>
                    </c:extLst>
                    <c:numCache>
                      <c:formatCode>#,##0</c:formatCode>
                      <c:ptCount val="1"/>
                      <c:pt idx="0">
                        <c:v>240225.36650109829</c:v>
                      </c:pt>
                    </c:numCache>
                  </c:numRef>
                </c:val>
                <c:extLst xmlns:c15="http://schemas.microsoft.com/office/drawing/2012/chart">
                  <c:ext xmlns:c16="http://schemas.microsoft.com/office/drawing/2014/chart" uri="{C3380CC4-5D6E-409C-BE32-E72D297353CC}">
                    <c16:uniqueId val="{00000006-7D29-4277-B91F-096273301AA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'world supplies_total'!$D$19</c15:sqref>
                        </c15:formulaRef>
                      </c:ext>
                    </c:extLst>
                    <c:strCache>
                      <c:ptCount val="1"/>
                      <c:pt idx="0">
                        <c:v>2011</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supplies_total'!$D$20:$D$31</c15:sqref>
                        </c15:fullRef>
                        <c15:formulaRef>
                          <c15:sqref>'world supplies_total'!$D$31</c15:sqref>
                        </c15:formulaRef>
                      </c:ext>
                    </c:extLst>
                    <c:numCache>
                      <c:formatCode>#,##0</c:formatCode>
                      <c:ptCount val="1"/>
                      <c:pt idx="0">
                        <c:v>247117.31372631784</c:v>
                      </c:pt>
                    </c:numCache>
                  </c:numRef>
                </c:val>
                <c:extLst xmlns:c15="http://schemas.microsoft.com/office/drawing/2012/chart">
                  <c:ext xmlns:c16="http://schemas.microsoft.com/office/drawing/2014/chart" uri="{C3380CC4-5D6E-409C-BE32-E72D297353CC}">
                    <c16:uniqueId val="{00000007-7D29-4277-B91F-096273301AA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'world supplies_total'!$E$19</c15:sqref>
                        </c15:formulaRef>
                      </c:ext>
                    </c:extLst>
                    <c:strCache>
                      <c:ptCount val="1"/>
                      <c:pt idx="0">
                        <c:v>2012</c:v>
                      </c:pt>
                    </c:strCache>
                  </c:strRef>
                </c:tx>
                <c:spPr>
                  <a:solidFill>
                    <a:schemeClr val="accent4"/>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supplies_total'!$E$20:$E$31</c15:sqref>
                        </c15:fullRef>
                        <c15:formulaRef>
                          <c15:sqref>'world supplies_total'!$E$31</c15:sqref>
                        </c15:formulaRef>
                      </c:ext>
                    </c:extLst>
                    <c:numCache>
                      <c:formatCode>#,##0</c:formatCode>
                      <c:ptCount val="1"/>
                      <c:pt idx="0">
                        <c:v>245300.12736108084</c:v>
                      </c:pt>
                    </c:numCache>
                  </c:numRef>
                </c:val>
                <c:extLst xmlns:c15="http://schemas.microsoft.com/office/drawing/2012/chart">
                  <c:ext xmlns:c16="http://schemas.microsoft.com/office/drawing/2014/chart" uri="{C3380CC4-5D6E-409C-BE32-E72D297353CC}">
                    <c16:uniqueId val="{00000008-7D29-4277-B91F-096273301AA6}"/>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'world supplies_total'!$F$19</c15:sqref>
                        </c15:formulaRef>
                      </c:ext>
                    </c:extLst>
                    <c:strCache>
                      <c:ptCount val="1"/>
                      <c:pt idx="0">
                        <c:v>2013</c:v>
                      </c:pt>
                    </c:strCache>
                  </c:strRef>
                </c:tx>
                <c:spPr>
                  <a:solidFill>
                    <a:schemeClr val="accent5"/>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supplies_total'!$F$20:$F$31</c15:sqref>
                        </c15:fullRef>
                        <c15:formulaRef>
                          <c15:sqref>'world supplies_total'!$F$31</c15:sqref>
                        </c15:formulaRef>
                      </c:ext>
                    </c:extLst>
                    <c:numCache>
                      <c:formatCode>#,##0</c:formatCode>
                      <c:ptCount val="1"/>
                      <c:pt idx="0">
                        <c:v>252428.90780296994</c:v>
                      </c:pt>
                    </c:numCache>
                  </c:numRef>
                </c:val>
                <c:extLst xmlns:c15="http://schemas.microsoft.com/office/drawing/2012/chart">
                  <c:ext xmlns:c16="http://schemas.microsoft.com/office/drawing/2014/chart" uri="{C3380CC4-5D6E-409C-BE32-E72D297353CC}">
                    <c16:uniqueId val="{00000000-7D29-4277-B91F-096273301AA6}"/>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'world supplies_total'!$G$19</c15:sqref>
                        </c15:formulaRef>
                      </c:ext>
                    </c:extLst>
                    <c:strCache>
                      <c:ptCount val="1"/>
                      <c:pt idx="0">
                        <c:v>2014</c:v>
                      </c:pt>
                    </c:strCache>
                  </c:strRef>
                </c:tx>
                <c:spPr>
                  <a:solidFill>
                    <a:schemeClr val="accent6"/>
                  </a:solidFill>
                  <a:ln>
                    <a:noFill/>
                  </a:ln>
                  <a:effectLst/>
                </c:spPr>
                <c:invertIfNegative val="0"/>
                <c:cat>
                  <c:strRef>
                    <c:extLst>
                      <c:ext xmlns:c15="http://schemas.microsoft.com/office/drawing/2012/chart" uri="{02D57815-91ED-43cb-92C2-25804820EDAC}">
                        <c15:fullRef>
                          <c15:sqref>'world supplies_total'!$A$20:$A$31</c15:sqref>
                        </c15:fullRef>
                        <c15:formulaRef>
                          <c15:sqref>'world supplies_total'!$A$31</c15:sqref>
                        </c15:formulaRef>
                      </c:ext>
                    </c:extLst>
                    <c:strCache>
                      <c:ptCount val="1"/>
                      <c:pt idx="0">
                        <c:v>December</c:v>
                      </c:pt>
                    </c:strCache>
                  </c:strRef>
                </c:cat>
                <c:val>
                  <c:numRef>
                    <c:extLst>
                      <c:ext xmlns:c15="http://schemas.microsoft.com/office/drawing/2012/chart" uri="{02D57815-91ED-43cb-92C2-25804820EDAC}">
                        <c15:fullRef>
                          <c15:sqref>'world supplies_total'!$G$20:$G$31</c15:sqref>
                        </c15:fullRef>
                        <c15:formulaRef>
                          <c15:sqref>'world supplies_total'!$G$31</c15:sqref>
                        </c15:formulaRef>
                      </c:ext>
                    </c:extLst>
                    <c:numCache>
                      <c:formatCode>#,##0</c:formatCode>
                      <c:ptCount val="1"/>
                      <c:pt idx="0">
                        <c:v>262227.92149918224</c:v>
                      </c:pt>
                    </c:numCache>
                  </c:numRef>
                </c:val>
                <c:extLst xmlns:c15="http://schemas.microsoft.com/office/drawing/2012/chart">
                  <c:ext xmlns:c16="http://schemas.microsoft.com/office/drawing/2014/chart" uri="{C3380CC4-5D6E-409C-BE32-E72D297353CC}">
                    <c16:uniqueId val="{00000001-7D29-4277-B91F-096273301AA6}"/>
                  </c:ext>
                </c:extLst>
              </c15:ser>
            </c15:filteredBarSeries>
          </c:ext>
        </c:extLst>
      </c:barChart>
      <c:catAx>
        <c:axId val="429099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8003200"/>
        <c:crosses val="autoZero"/>
        <c:auto val="1"/>
        <c:lblAlgn val="ctr"/>
        <c:lblOffset val="100"/>
        <c:noMultiLvlLbl val="0"/>
      </c:catAx>
      <c:valAx>
        <c:axId val="218003200"/>
        <c:scaling>
          <c:orientation val="minMax"/>
          <c:max val="285000"/>
          <c:min val="2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099792"/>
        <c:crosses val="autoZero"/>
        <c:crossBetween val="between"/>
        <c:majorUnit val="5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supplies_total'!$V$23:$V$60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269821.644726903</c:v>
                </c:pt>
                <c:pt idx="15">
                  <c:v>269538.8549129215</c:v>
                </c:pt>
                <c:pt idx="16">
                  <c:v>269282.41875935474</c:v>
                </c:pt>
                <c:pt idx="17">
                  <c:v>268962.99214626016</c:v>
                </c:pt>
                <c:pt idx="18">
                  <c:v>268309.00164625281</c:v>
                </c:pt>
                <c:pt idx="19">
                  <c:v>267755.13225928845</c:v>
                </c:pt>
                <c:pt idx="20">
                  <c:v>267369.73427790392</c:v>
                </c:pt>
                <c:pt idx="21">
                  <c:v>267313.71936440398</c:v>
                </c:pt>
                <c:pt idx="22">
                  <c:v>266590.34594672959</c:v>
                </c:pt>
                <c:pt idx="23">
                  <c:v>266945.61742530914</c:v>
                </c:pt>
                <c:pt idx="24">
                  <c:v>267313.55934612843</c:v>
                </c:pt>
                <c:pt idx="25">
                  <c:v>267593.74626648636</c:v>
                </c:pt>
                <c:pt idx="26">
                  <c:v>268068.65080105991</c:v>
                </c:pt>
                <c:pt idx="27">
                  <c:v>268619.19046313077</c:v>
                </c:pt>
                <c:pt idx="28">
                  <c:v>269069.48353341297</c:v>
                </c:pt>
                <c:pt idx="29">
                  <c:v>269580.00119279447</c:v>
                </c:pt>
                <c:pt idx="30">
                  <c:v>270377.19758044131</c:v>
                </c:pt>
                <c:pt idx="31">
                  <c:v>271273.34588925174</c:v>
                </c:pt>
                <c:pt idx="32">
                  <c:v>271862.08611265628</c:v>
                </c:pt>
                <c:pt idx="33">
                  <c:v>272480.42019296373</c:v>
                </c:pt>
                <c:pt idx="34">
                  <c:v>272969.96938628989</c:v>
                </c:pt>
                <c:pt idx="35">
                  <c:v>273258.59287511482</c:v>
                </c:pt>
                <c:pt idx="36">
                  <c:v>273564.48756180838</c:v>
                </c:pt>
                <c:pt idx="37">
                  <c:v>273962.03256912081</c:v>
                </c:pt>
              </c:numCache>
            </c:numRef>
          </c:val>
          <c:smooth val="0"/>
          <c:extLst>
            <c:ext xmlns:c16="http://schemas.microsoft.com/office/drawing/2014/chart" uri="{C3380CC4-5D6E-409C-BE32-E72D297353CC}">
              <c16:uniqueId val="{00000000-0C13-48E9-A48C-8AED012C76E1}"/>
            </c:ext>
          </c:extLst>
        </c:ser>
        <c:ser>
          <c:idx val="1"/>
          <c:order val="1"/>
          <c:spPr>
            <a:ln w="28575" cap="rnd">
              <a:solidFill>
                <a:schemeClr val="accent2"/>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supplies_total'!$X$23:$X$60</c:f>
              <c:numCache>
                <c:formatCode>#,##0</c:formatCode>
                <c:ptCount val="38"/>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pt idx="14">
                  <c:v>269057.3181859816</c:v>
                </c:pt>
                <c:pt idx="15">
                  <c:v>269716.63075716811</c:v>
                </c:pt>
                <c:pt idx="16">
                  <c:v>270295.19340695639</c:v>
                </c:pt>
                <c:pt idx="17">
                  <c:v>270557.78486235219</c:v>
                </c:pt>
                <c:pt idx="18">
                  <c:v>271218.99032450729</c:v>
                </c:pt>
                <c:pt idx="19">
                  <c:v>271862.14468539198</c:v>
                </c:pt>
                <c:pt idx="20">
                  <c:v>272494.61685479444</c:v>
                </c:pt>
                <c:pt idx="21">
                  <c:v>272908.37096656294</c:v>
                </c:pt>
                <c:pt idx="22">
                  <c:v>274371.2375212491</c:v>
                </c:pt>
                <c:pt idx="23">
                  <c:v>275104.2787557065</c:v>
                </c:pt>
                <c:pt idx="24">
                  <c:v>275181.76027757535</c:v>
                </c:pt>
                <c:pt idx="25">
                  <c:v>275256.42287071538</c:v>
                </c:pt>
                <c:pt idx="26">
                  <c:v>274179.90046692453</c:v>
                </c:pt>
                <c:pt idx="27">
                  <c:v>274851.76569015381</c:v>
                </c:pt>
                <c:pt idx="28">
                  <c:v>275441.34359423141</c:v>
                </c:pt>
                <c:pt idx="29">
                  <c:v>275708.93452834652</c:v>
                </c:pt>
                <c:pt idx="30">
                  <c:v>276382.72868129559</c:v>
                </c:pt>
                <c:pt idx="31">
                  <c:v>277038.12805805716</c:v>
                </c:pt>
                <c:pt idx="32">
                  <c:v>277682.64186509285</c:v>
                </c:pt>
                <c:pt idx="33">
                  <c:v>278104.27344139531</c:v>
                </c:pt>
                <c:pt idx="34">
                  <c:v>279594.99151241616</c:v>
                </c:pt>
                <c:pt idx="35">
                  <c:v>280341.98911893641</c:v>
                </c:pt>
                <c:pt idx="36">
                  <c:v>280420.94581150013</c:v>
                </c:pt>
                <c:pt idx="37">
                  <c:v>280497.02990575094</c:v>
                </c:pt>
              </c:numCache>
            </c:numRef>
          </c:val>
          <c:smooth val="0"/>
          <c:extLst>
            <c:ext xmlns:c16="http://schemas.microsoft.com/office/drawing/2014/chart" uri="{C3380CC4-5D6E-409C-BE32-E72D297353CC}">
              <c16:uniqueId val="{00000001-0C13-48E9-A48C-8AED012C76E1}"/>
            </c:ext>
          </c:extLst>
        </c:ser>
        <c:ser>
          <c:idx val="2"/>
          <c:order val="2"/>
          <c:tx>
            <c:v>trend assuming no downturn</c:v>
          </c:tx>
          <c:spPr>
            <a:ln w="28575" cap="rnd">
              <a:solidFill>
                <a:schemeClr val="accent3"/>
              </a:solidFill>
              <a:round/>
            </a:ln>
            <a:effectLst/>
          </c:spPr>
          <c:marker>
            <c:symbol val="none"/>
          </c:marker>
          <c:cat>
            <c:numRef>
              <c:f>'world supplies_total'!$U$23:$U$60</c:f>
              <c:numCache>
                <c:formatCode>mmm\-yy</c:formatCode>
                <c:ptCount val="38"/>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numCache>
            </c:numRef>
          </c:cat>
          <c:val>
            <c:numRef>
              <c:f>'world supplies_total'!$Z$23:$Z$59</c:f>
              <c:numCache>
                <c:formatCode>0.0%</c:formatCode>
                <c:ptCount val="37"/>
                <c:pt idx="22" formatCode="#,##0">
                  <c:v>274371.2375212491</c:v>
                </c:pt>
                <c:pt idx="23" formatCode="#,##0">
                  <c:v>274726.50899982866</c:v>
                </c:pt>
                <c:pt idx="24" formatCode="#,##0">
                  <c:v>275094.45092064794</c:v>
                </c:pt>
                <c:pt idx="25" formatCode="#,##0">
                  <c:v>275374.63784100587</c:v>
                </c:pt>
                <c:pt idx="26" formatCode="#,##0">
                  <c:v>275849.54237557942</c:v>
                </c:pt>
                <c:pt idx="27" formatCode="#,##0">
                  <c:v>276400.08203765028</c:v>
                </c:pt>
                <c:pt idx="28" formatCode="#,##0">
                  <c:v>276850.37510793249</c:v>
                </c:pt>
                <c:pt idx="29" formatCode="#,##0">
                  <c:v>277360.89276731398</c:v>
                </c:pt>
                <c:pt idx="30" formatCode="#,##0">
                  <c:v>278158.08915496082</c:v>
                </c:pt>
                <c:pt idx="31" formatCode="#,##0">
                  <c:v>279054.23746377125</c:v>
                </c:pt>
                <c:pt idx="32" formatCode="#,##0">
                  <c:v>279642.97768717579</c:v>
                </c:pt>
                <c:pt idx="33" formatCode="#,##0">
                  <c:v>280261.31176748325</c:v>
                </c:pt>
                <c:pt idx="34" formatCode="#,##0">
                  <c:v>280750.8609608094</c:v>
                </c:pt>
                <c:pt idx="35" formatCode="#,##0">
                  <c:v>281039.48444963433</c:v>
                </c:pt>
                <c:pt idx="36" formatCode="#,##0">
                  <c:v>281345.37913632789</c:v>
                </c:pt>
              </c:numCache>
            </c:numRef>
          </c:val>
          <c:smooth val="0"/>
          <c:extLst>
            <c:ext xmlns:c16="http://schemas.microsoft.com/office/drawing/2014/chart" uri="{C3380CC4-5D6E-409C-BE32-E72D297353CC}">
              <c16:uniqueId val="{00000000-C1E7-4226-B7B2-1C6C892F1474}"/>
            </c:ext>
          </c:extLst>
        </c:ser>
        <c:dLbls>
          <c:showLegendKey val="0"/>
          <c:showVal val="0"/>
          <c:showCatName val="0"/>
          <c:showSerName val="0"/>
          <c:showPercent val="0"/>
          <c:showBubbleSize val="0"/>
        </c:dLbls>
        <c:smooth val="0"/>
        <c:axId val="354992880"/>
        <c:axId val="474249664"/>
      </c:lineChart>
      <c:dateAx>
        <c:axId val="354992880"/>
        <c:scaling>
          <c:orientation val="minMax"/>
          <c:min val="420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49664"/>
        <c:crosses val="autoZero"/>
        <c:auto val="1"/>
        <c:lblOffset val="100"/>
        <c:baseTimeUnit val="months"/>
      </c:dateAx>
      <c:valAx>
        <c:axId val="474249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549928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903937007874017"/>
          <c:y val="0.14856481481481484"/>
          <c:w val="0.84596062992125987"/>
          <c:h val="0.64232247010790322"/>
        </c:manualLayout>
      </c:layout>
      <c:lineChart>
        <c:grouping val="standard"/>
        <c:varyColors val="0"/>
        <c:ser>
          <c:idx val="0"/>
          <c:order val="0"/>
          <c:spPr>
            <a:ln w="28575" cap="rnd">
              <a:solidFill>
                <a:schemeClr val="accent1"/>
              </a:solidFill>
              <a:round/>
            </a:ln>
            <a:effectLst/>
          </c:spPr>
          <c:marker>
            <c:symbol val="none"/>
          </c:marker>
          <c:trendline>
            <c:spPr>
              <a:ln w="19050" cap="rnd">
                <a:solidFill>
                  <a:schemeClr val="accent1"/>
                </a:solidFill>
                <a:prstDash val="sysDot"/>
              </a:ln>
              <a:effectLst/>
            </c:spPr>
            <c:trendlineType val="linear"/>
            <c:forward val="24"/>
            <c:dispRSqr val="1"/>
            <c:dispEq val="1"/>
            <c:trendlineLbl>
              <c:layout>
                <c:manualLayout>
                  <c:x val="2.1865704286964131E-3"/>
                  <c:y val="0.2346631671041119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cat>
            <c:numRef>
              <c:f>'world supplies_total'!$U$23:$U$36</c:f>
              <c:numCache>
                <c:formatCode>mmm\-yy</c:formatCode>
                <c:ptCount val="1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numCache>
            </c:numRef>
          </c:cat>
          <c:val>
            <c:numRef>
              <c:f>'world supplies_total'!$V$23:$V$36</c:f>
              <c:numCache>
                <c:formatCode>#,##0</c:formatCode>
                <c:ptCount val="14"/>
                <c:pt idx="0">
                  <c:v>262730.20335228095</c:v>
                </c:pt>
                <c:pt idx="1">
                  <c:v>263376.97807338712</c:v>
                </c:pt>
                <c:pt idx="2">
                  <c:v>264030.44258951972</c:v>
                </c:pt>
                <c:pt idx="3">
                  <c:v>264677.43703348754</c:v>
                </c:pt>
                <c:pt idx="4">
                  <c:v>265245.19023016427</c:v>
                </c:pt>
                <c:pt idx="5">
                  <c:v>265502.87561354588</c:v>
                </c:pt>
                <c:pt idx="6">
                  <c:v>266151.72758305352</c:v>
                </c:pt>
                <c:pt idx="7">
                  <c:v>266782.8657052301</c:v>
                </c:pt>
                <c:pt idx="8">
                  <c:v>267403.52121439361</c:v>
                </c:pt>
                <c:pt idx="9">
                  <c:v>267809.54503857356</c:v>
                </c:pt>
                <c:pt idx="10">
                  <c:v>269245.08043485001</c:v>
                </c:pt>
                <c:pt idx="11">
                  <c:v>269964.42604817526</c:v>
                </c:pt>
                <c:pt idx="12">
                  <c:v>270040.45996038947</c:v>
                </c:pt>
                <c:pt idx="13">
                  <c:v>270113.72761073458</c:v>
                </c:pt>
              </c:numCache>
            </c:numRef>
          </c:val>
          <c:smooth val="0"/>
          <c:extLst>
            <c:ext xmlns:c16="http://schemas.microsoft.com/office/drawing/2014/chart" uri="{C3380CC4-5D6E-409C-BE32-E72D297353CC}">
              <c16:uniqueId val="{00000000-28A6-4997-AB88-0DE504F15687}"/>
            </c:ext>
          </c:extLst>
        </c:ser>
        <c:dLbls>
          <c:showLegendKey val="0"/>
          <c:showVal val="0"/>
          <c:showCatName val="0"/>
          <c:showSerName val="0"/>
          <c:showPercent val="0"/>
          <c:showBubbleSize val="0"/>
        </c:dLbls>
        <c:smooth val="0"/>
        <c:axId val="474250448"/>
        <c:axId val="474250840"/>
      </c:lineChart>
      <c:dateAx>
        <c:axId val="4742504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840"/>
        <c:crosses val="autoZero"/>
        <c:auto val="1"/>
        <c:lblOffset val="100"/>
        <c:baseTimeUnit val="months"/>
      </c:dateAx>
      <c:valAx>
        <c:axId val="47425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0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supplies_total'!$A$24</c:f>
              <c:strCache>
                <c:ptCount val="1"/>
                <c:pt idx="0">
                  <c:v>May</c:v>
                </c:pt>
              </c:strCache>
            </c:strRef>
          </c:tx>
          <c:spPr>
            <a:solidFill>
              <a:schemeClr val="accent1"/>
            </a:solidFill>
            <a:ln>
              <a:noFill/>
            </a:ln>
            <a:effectLst/>
          </c:spPr>
          <c:invertIfNegative val="0"/>
          <c:cat>
            <c:numRef>
              <c:extLst>
                <c:ext xmlns:c15="http://schemas.microsoft.com/office/drawing/2012/chart" uri="{02D57815-91ED-43cb-92C2-25804820EDAC}">
                  <c15:fullRef>
                    <c15:sqref>'world supplies_total'!$B$19:$K$19</c15:sqref>
                  </c15:fullRef>
                </c:ext>
              </c:extLst>
              <c:f>'world supplies_total'!$G$19:$K$19</c:f>
              <c:numCache>
                <c:formatCode>General</c:formatCode>
                <c:ptCount val="5"/>
                <c:pt idx="0">
                  <c:v>2014</c:v>
                </c:pt>
                <c:pt idx="1">
                  <c:v>2015</c:v>
                </c:pt>
                <c:pt idx="2">
                  <c:v>2016</c:v>
                </c:pt>
                <c:pt idx="3">
                  <c:v>2017</c:v>
                </c:pt>
                <c:pt idx="4">
                  <c:v>2018</c:v>
                </c:pt>
              </c:numCache>
            </c:numRef>
          </c:cat>
          <c:val>
            <c:numRef>
              <c:extLst>
                <c:ext xmlns:c15="http://schemas.microsoft.com/office/drawing/2012/chart" uri="{02D57815-91ED-43cb-92C2-25804820EDAC}">
                  <c15:fullRef>
                    <c15:sqref>'world supplies_total'!$B$24:$K$24</c15:sqref>
                  </c15:fullRef>
                </c:ext>
              </c:extLst>
              <c:f>'world supplies_total'!$G$24:$K$24</c:f>
              <c:numCache>
                <c:formatCode>#,##0</c:formatCode>
                <c:ptCount val="5"/>
                <c:pt idx="0">
                  <c:v>109025.62883361829</c:v>
                </c:pt>
                <c:pt idx="1">
                  <c:v>110174.68540782317</c:v>
                </c:pt>
                <c:pt idx="2">
                  <c:v>112884.89180416414</c:v>
                </c:pt>
                <c:pt idx="3">
                  <c:v>113108.9037927466</c:v>
                </c:pt>
                <c:pt idx="4">
                  <c:v>115208.85024921117</c:v>
                </c:pt>
              </c:numCache>
            </c:numRef>
          </c:val>
          <c:extLst>
            <c:ext xmlns:c16="http://schemas.microsoft.com/office/drawing/2014/chart" uri="{C3380CC4-5D6E-409C-BE32-E72D297353CC}">
              <c16:uniqueId val="{00000000-5C74-43B2-9170-B65A8209A3A7}"/>
            </c:ext>
          </c:extLst>
        </c:ser>
        <c:dLbls>
          <c:showLegendKey val="0"/>
          <c:showVal val="0"/>
          <c:showCatName val="0"/>
          <c:showSerName val="0"/>
          <c:showPercent val="0"/>
          <c:showBubbleSize val="0"/>
        </c:dLbls>
        <c:gapWidth val="219"/>
        <c:overlap val="-27"/>
        <c:axId val="474251624"/>
        <c:axId val="474252016"/>
      </c:barChart>
      <c:catAx>
        <c:axId val="47425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016"/>
        <c:crosses val="autoZero"/>
        <c:auto val="1"/>
        <c:lblAlgn val="ctr"/>
        <c:lblOffset val="100"/>
        <c:noMultiLvlLbl val="0"/>
      </c:catAx>
      <c:valAx>
        <c:axId val="474252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'world supplies_total'!$I$2</c:f>
              <c:strCache>
                <c:ptCount val="1"/>
                <c:pt idx="0">
                  <c:v>2016</c:v>
                </c:pt>
              </c:strCache>
            </c:strRef>
          </c:tx>
          <c:spPr>
            <a:solidFill>
              <a:schemeClr val="accent1"/>
            </a:solidFill>
            <a:ln>
              <a:noFill/>
            </a:ln>
            <a:effectLst/>
          </c:spPr>
          <c:invertIfNegative val="0"/>
          <c:cat>
            <c:strLit>
              <c:ptCount val="6"/>
              <c:pt idx="0">
                <c:v>January</c:v>
              </c:pt>
              <c:pt idx="1">
                <c:v>February</c:v>
              </c:pt>
              <c:pt idx="2">
                <c:v>March</c:v>
              </c:pt>
              <c:pt idx="3">
                <c:v>April</c:v>
              </c:pt>
              <c:pt idx="4">
                <c:v>May</c:v>
              </c:pt>
              <c:pt idx="5">
                <c:v>June</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'world supplies_total'!$I$20:$I$31</c15:sqref>
                  </c15:fullRef>
                </c:ext>
              </c:extLst>
              <c:f>'world supplies_total'!$I$20:$I$25</c:f>
              <c:numCache>
                <c:formatCode>#,##0</c:formatCode>
                <c:ptCount val="6"/>
                <c:pt idx="0">
                  <c:v>22940.476060543671</c:v>
                </c:pt>
                <c:pt idx="1">
                  <c:v>44492.985775536945</c:v>
                </c:pt>
                <c:pt idx="2">
                  <c:v>67568.951883747068</c:v>
                </c:pt>
                <c:pt idx="3">
                  <c:v>90022.242224050409</c:v>
                </c:pt>
                <c:pt idx="4">
                  <c:v>112884.89180416414</c:v>
                </c:pt>
                <c:pt idx="5">
                  <c:v>133828.73536257615</c:v>
                </c:pt>
              </c:numCache>
            </c:numRef>
          </c:val>
          <c:extLst>
            <c:ext xmlns:c16="http://schemas.microsoft.com/office/drawing/2014/chart" uri="{C3380CC4-5D6E-409C-BE32-E72D297353CC}">
              <c16:uniqueId val="{00000003-B9E6-42AE-9ECA-BA49E921895F}"/>
            </c:ext>
          </c:extLst>
        </c:ser>
        <c:ser>
          <c:idx val="1"/>
          <c:order val="1"/>
          <c:tx>
            <c:strRef>
              <c:f>'world supplies_total'!$J$2</c:f>
              <c:strCache>
                <c:ptCount val="1"/>
                <c:pt idx="0">
                  <c:v>2017</c:v>
                </c:pt>
              </c:strCache>
            </c:strRef>
          </c:tx>
          <c:spPr>
            <a:solidFill>
              <a:schemeClr val="accent2"/>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supplies_total'!$J$20:$J$31</c15:sqref>
                  </c15:fullRef>
                </c:ext>
              </c:extLst>
              <c:f>'world supplies_total'!$J$20:$J$25</c:f>
              <c:numCache>
                <c:formatCode>#,##0</c:formatCode>
                <c:ptCount val="6"/>
                <c:pt idx="0">
                  <c:v>22884.461147043738</c:v>
                </c:pt>
                <c:pt idx="1">
                  <c:v>43713.597444362604</c:v>
                </c:pt>
                <c:pt idx="2">
                  <c:v>67144.835031152281</c:v>
                </c:pt>
                <c:pt idx="3">
                  <c:v>89966.067292274907</c:v>
                </c:pt>
                <c:pt idx="4">
                  <c:v>113108.9037927466</c:v>
                </c:pt>
                <c:pt idx="5">
                  <c:v>134527.65188573214</c:v>
                </c:pt>
              </c:numCache>
            </c:numRef>
          </c:val>
          <c:extLst>
            <c:ext xmlns:c16="http://schemas.microsoft.com/office/drawing/2014/chart" uri="{C3380CC4-5D6E-409C-BE32-E72D297353CC}">
              <c16:uniqueId val="{00000001-B9E6-42AE-9ECA-BA49E921895F}"/>
            </c:ext>
          </c:extLst>
        </c:ser>
        <c:ser>
          <c:idx val="2"/>
          <c:order val="2"/>
          <c:tx>
            <c:strRef>
              <c:f>'world supplies_total'!$K$2</c:f>
              <c:strCache>
                <c:ptCount val="1"/>
                <c:pt idx="0">
                  <c:v>2018</c:v>
                </c:pt>
              </c:strCache>
            </c:strRef>
          </c:tx>
          <c:spPr>
            <a:solidFill>
              <a:schemeClr val="accent3"/>
            </a:solidFill>
            <a:ln>
              <a:noFill/>
            </a:ln>
            <a:effectLst/>
          </c:spPr>
          <c:invertIfNegative val="0"/>
          <c:cat>
            <c:strRef>
              <c:extLst>
                <c:ext xmlns:c15="http://schemas.microsoft.com/office/drawing/2012/chart" uri="{02D57815-91ED-43cb-92C2-25804820EDAC}">
                  <c15:fullRef>
                    <c15:sqref>'world supplies_total'!$A$3:$A$14</c15:sqref>
                  </c15:fullRef>
                </c:ext>
              </c:extLst>
              <c:f>'world supplies_total'!$A$3:$A$8</c:f>
              <c:strCache>
                <c:ptCount val="6"/>
                <c:pt idx="0">
                  <c:v>January</c:v>
                </c:pt>
                <c:pt idx="1">
                  <c:v>February</c:v>
                </c:pt>
                <c:pt idx="2">
                  <c:v>March</c:v>
                </c:pt>
                <c:pt idx="3">
                  <c:v>April</c:v>
                </c:pt>
                <c:pt idx="4">
                  <c:v>May</c:v>
                </c:pt>
                <c:pt idx="5">
                  <c:v>June</c:v>
                </c:pt>
              </c:strCache>
            </c:strRef>
          </c:cat>
          <c:val>
            <c:numRef>
              <c:extLst>
                <c:ext xmlns:c15="http://schemas.microsoft.com/office/drawing/2012/chart" uri="{02D57815-91ED-43cb-92C2-25804820EDAC}">
                  <c15:fullRef>
                    <c15:sqref>'world supplies_total'!$K$20:$K$31</c15:sqref>
                  </c15:fullRef>
                </c:ext>
              </c:extLst>
              <c:f>'world supplies_total'!$K$20:$K$25</c:f>
              <c:numCache>
                <c:formatCode>#,##0</c:formatCode>
                <c:ptCount val="6"/>
                <c:pt idx="0">
                  <c:v>23502.79522735122</c:v>
                </c:pt>
                <c:pt idx="1">
                  <c:v>44821.480717996237</c:v>
                </c:pt>
                <c:pt idx="2">
                  <c:v>68541.341793610831</c:v>
                </c:pt>
                <c:pt idx="3">
                  <c:v>91668.468741427045</c:v>
                </c:pt>
                <c:pt idx="4">
                  <c:v>115208.85024921117</c:v>
                </c:pt>
                <c:pt idx="5">
                  <c:v>136917.57217778228</c:v>
                </c:pt>
              </c:numCache>
            </c:numRef>
          </c:val>
          <c:extLst>
            <c:ext xmlns:c16="http://schemas.microsoft.com/office/drawing/2014/chart" uri="{C3380CC4-5D6E-409C-BE32-E72D297353CC}">
              <c16:uniqueId val="{00000002-B9E6-42AE-9ECA-BA49E921895F}"/>
            </c:ext>
          </c:extLst>
        </c:ser>
        <c:dLbls>
          <c:showLegendKey val="0"/>
          <c:showVal val="0"/>
          <c:showCatName val="0"/>
          <c:showSerName val="0"/>
          <c:showPercent val="0"/>
          <c:showBubbleSize val="0"/>
        </c:dLbls>
        <c:gapWidth val="150"/>
        <c:axId val="474252800"/>
        <c:axId val="474253192"/>
      </c:barChart>
      <c:catAx>
        <c:axId val="474252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3192"/>
        <c:crosses val="autoZero"/>
        <c:auto val="1"/>
        <c:lblAlgn val="ctr"/>
        <c:lblOffset val="100"/>
        <c:noMultiLvlLbl val="0"/>
      </c:catAx>
      <c:valAx>
        <c:axId val="474253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2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t>year on year change in </a:t>
            </a:r>
          </a:p>
          <a:p>
            <a:pPr>
              <a:defRPr sz="1200"/>
            </a:pPr>
            <a:r>
              <a:rPr lang="en-GB" sz="1200"/>
              <a:t>global</a:t>
            </a:r>
            <a:r>
              <a:rPr lang="en-GB" sz="1200" baseline="0"/>
              <a:t> milk supplies</a:t>
            </a:r>
            <a:endParaRPr lang="en-GB" sz="1200"/>
          </a:p>
        </c:rich>
      </c:tx>
      <c:layout>
        <c:manualLayout>
          <c:xMode val="edge"/>
          <c:yMode val="edge"/>
          <c:x val="0.28095122484689417"/>
          <c:y val="8.3300537845992385E-3"/>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848643919510061"/>
          <c:y val="0.15452249770431589"/>
          <c:w val="0.82706911636045499"/>
          <c:h val="0.66646464646464643"/>
        </c:manualLayout>
      </c:layout>
      <c:barChart>
        <c:barDir val="col"/>
        <c:grouping val="clustered"/>
        <c:varyColors val="0"/>
        <c:ser>
          <c:idx val="0"/>
          <c:order val="0"/>
          <c:spPr>
            <a:solidFill>
              <a:schemeClr val="accent1"/>
            </a:solidFill>
            <a:ln>
              <a:noFill/>
            </a:ln>
            <a:effectLst/>
          </c:spPr>
          <c:invertIfNegative val="0"/>
          <c:cat>
            <c:strRef>
              <c:f>'world supplies_total'!$N$3:$N$13</c:f>
              <c:strCache>
                <c:ptCount val="11"/>
                <c:pt idx="0">
                  <c:v>Jan</c:v>
                </c:pt>
                <c:pt idx="1">
                  <c:v>Feb</c:v>
                </c:pt>
                <c:pt idx="2">
                  <c:v>Mar</c:v>
                </c:pt>
                <c:pt idx="3">
                  <c:v>Apr</c:v>
                </c:pt>
                <c:pt idx="4">
                  <c:v>May</c:v>
                </c:pt>
                <c:pt idx="5">
                  <c:v>Jun</c:v>
                </c:pt>
                <c:pt idx="6">
                  <c:v>Jul</c:v>
                </c:pt>
                <c:pt idx="7">
                  <c:v>Aug</c:v>
                </c:pt>
                <c:pt idx="8">
                  <c:v>Sep</c:v>
                </c:pt>
                <c:pt idx="9">
                  <c:v>Oct</c:v>
                </c:pt>
                <c:pt idx="10">
                  <c:v>Nov</c:v>
                </c:pt>
              </c:strCache>
            </c:strRef>
          </c:cat>
          <c:val>
            <c:numRef>
              <c:f>'world supplies_total'!$P$3:$P$13</c:f>
              <c:numCache>
                <c:formatCode>0.0</c:formatCode>
                <c:ptCount val="11"/>
                <c:pt idx="0">
                  <c:v>618.33408030748251</c:v>
                </c:pt>
                <c:pt idx="1">
                  <c:v>489.54919332614736</c:v>
                </c:pt>
                <c:pt idx="2">
                  <c:v>288.62348882492734</c:v>
                </c:pt>
                <c:pt idx="3">
                  <c:v>305.89468669358757</c:v>
                </c:pt>
                <c:pt idx="4">
                  <c:v>397.54500731244116</c:v>
                </c:pt>
                <c:pt idx="5">
                  <c:v>289.9738355855734</c:v>
                </c:pt>
                <c:pt idx="6">
                  <c:v>179.54713548911604</c:v>
                </c:pt>
                <c:pt idx="7">
                  <c:v>189.00272881959609</c:v>
                </c:pt>
                <c:pt idx="8">
                  <c:v>267.99032218213324</c:v>
                </c:pt>
                <c:pt idx="9">
                  <c:v>179.20211149831448</c:v>
                </c:pt>
                <c:pt idx="10">
                  <c:v>-89.410524027640349</c:v>
                </c:pt>
              </c:numCache>
            </c:numRef>
          </c:val>
          <c:extLst>
            <c:ext xmlns:c16="http://schemas.microsoft.com/office/drawing/2014/chart" uri="{C3380CC4-5D6E-409C-BE32-E72D297353CC}">
              <c16:uniqueId val="{00000000-3E57-4BF1-BF0E-BA2579319904}"/>
            </c:ext>
          </c:extLst>
        </c:ser>
        <c:dLbls>
          <c:showLegendKey val="0"/>
          <c:showVal val="0"/>
          <c:showCatName val="0"/>
          <c:showSerName val="0"/>
          <c:showPercent val="0"/>
          <c:showBubbleSize val="0"/>
        </c:dLbls>
        <c:gapWidth val="219"/>
        <c:overlap val="-27"/>
        <c:axId val="474253976"/>
        <c:axId val="474254368"/>
      </c:barChart>
      <c:catAx>
        <c:axId val="47425397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4368"/>
        <c:crosses val="autoZero"/>
        <c:auto val="1"/>
        <c:lblAlgn val="ctr"/>
        <c:lblOffset val="100"/>
        <c:noMultiLvlLbl val="0"/>
      </c:catAx>
      <c:valAx>
        <c:axId val="474254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m litres</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42539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2"/>
          <c:order val="0"/>
          <c:tx>
            <c:strRef>
              <c:f>'12 month rolling by region'!$D$3</c:f>
              <c:strCache>
                <c:ptCount val="1"/>
                <c:pt idx="0">
                  <c:v>EU28</c:v>
                </c:pt>
              </c:strCache>
            </c:strRef>
          </c:tx>
          <c:spPr>
            <a:solidFill>
              <a:schemeClr val="accent3"/>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region'!$D$16:$D$64</c:f>
              <c:numCache>
                <c:formatCode>#,##0</c:formatCode>
                <c:ptCount val="49"/>
                <c:pt idx="0">
                  <c:v>11449.811302800001</c:v>
                </c:pt>
                <c:pt idx="1">
                  <c:v>11891.281215599998</c:v>
                </c:pt>
                <c:pt idx="2">
                  <c:v>11295.367728000001</c:v>
                </c:pt>
                <c:pt idx="3">
                  <c:v>11302.292098800001</c:v>
                </c:pt>
                <c:pt idx="4">
                  <c:v>10961.4246504</c:v>
                </c:pt>
                <c:pt idx="5">
                  <c:v>10467.240172799999</c:v>
                </c:pt>
                <c:pt idx="6">
                  <c:v>10346.010270000001</c:v>
                </c:pt>
                <c:pt idx="7">
                  <c:v>9877.1730684000013</c:v>
                </c:pt>
                <c:pt idx="8">
                  <c:v>10322.343100799995</c:v>
                </c:pt>
                <c:pt idx="9">
                  <c:v>10525.733139600003</c:v>
                </c:pt>
                <c:pt idx="10">
                  <c:v>9757.0017299999981</c:v>
                </c:pt>
                <c:pt idx="11">
                  <c:v>11135.485657199999</c:v>
                </c:pt>
                <c:pt idx="12">
                  <c:v>11635.9729632</c:v>
                </c:pt>
                <c:pt idx="13">
                  <c:v>12240.403523999999</c:v>
                </c:pt>
                <c:pt idx="14">
                  <c:v>11716.414145999997</c:v>
                </c:pt>
                <c:pt idx="15">
                  <c:v>11604.1577616</c:v>
                </c:pt>
                <c:pt idx="16">
                  <c:v>11271.564596400005</c:v>
                </c:pt>
                <c:pt idx="17">
                  <c:v>10684.702319999999</c:v>
                </c:pt>
                <c:pt idx="18">
                  <c:v>10892.103249600001</c:v>
                </c:pt>
                <c:pt idx="19">
                  <c:v>10370.366962800003</c:v>
                </c:pt>
                <c:pt idx="20">
                  <c:v>10904.485539600002</c:v>
                </c:pt>
                <c:pt idx="21">
                  <c:v>11069.9712036</c:v>
                </c:pt>
                <c:pt idx="22">
                  <c:v>10733.580802799999</c:v>
                </c:pt>
                <c:pt idx="23">
                  <c:v>11798.8073604</c:v>
                </c:pt>
                <c:pt idx="24">
                  <c:v>11866.6623096</c:v>
                </c:pt>
                <c:pt idx="25">
                  <c:v>12440.763543600004</c:v>
                </c:pt>
                <c:pt idx="26">
                  <c:v>11565.223957200002</c:v>
                </c:pt>
                <c:pt idx="27">
                  <c:v>11491.930511999999</c:v>
                </c:pt>
                <c:pt idx="28">
                  <c:v>11152.811151600003</c:v>
                </c:pt>
                <c:pt idx="29">
                  <c:v>10442.543574000001</c:v>
                </c:pt>
                <c:pt idx="30">
                  <c:v>10530.482112000002</c:v>
                </c:pt>
                <c:pt idx="31">
                  <c:v>10023.206397600001</c:v>
                </c:pt>
                <c:pt idx="32">
                  <c:v>10605.795569999998</c:v>
                </c:pt>
                <c:pt idx="33">
                  <c:v>10980.721599600001</c:v>
                </c:pt>
                <c:pt idx="34">
                  <c:v>10324.256286000002</c:v>
                </c:pt>
                <c:pt idx="35">
                  <c:v>11966.439288</c:v>
                </c:pt>
                <c:pt idx="36">
                  <c:v>12006.3345408</c:v>
                </c:pt>
                <c:pt idx="37">
                  <c:v>12553.282141200001</c:v>
                </c:pt>
                <c:pt idx="38">
                  <c:v>11846.549586000001</c:v>
                </c:pt>
                <c:pt idx="39">
                  <c:v>11825.018968800003</c:v>
                </c:pt>
                <c:pt idx="40">
                  <c:v>11484.5594076</c:v>
                </c:pt>
                <c:pt idx="41">
                  <c:v>10936.902860399996</c:v>
                </c:pt>
                <c:pt idx="42">
                  <c:v>11101.193997599999</c:v>
                </c:pt>
                <c:pt idx="43">
                  <c:v>10658.995714800001</c:v>
                </c:pt>
                <c:pt idx="44">
                  <c:v>11123.190771600002</c:v>
                </c:pt>
                <c:pt idx="45">
                  <c:v>11471.730384</c:v>
                </c:pt>
                <c:pt idx="46">
                  <c:v>10643.505712799997</c:v>
                </c:pt>
                <c:pt idx="47">
                  <c:v>12078.433459200003</c:v>
                </c:pt>
                <c:pt idx="48">
                  <c:v>12140.374044000006</c:v>
                </c:pt>
              </c:numCache>
            </c:numRef>
          </c:val>
          <c:extLst>
            <c:ext xmlns:c16="http://schemas.microsoft.com/office/drawing/2014/chart" uri="{C3380CC4-5D6E-409C-BE32-E72D297353CC}">
              <c16:uniqueId val="{00000002-A422-4460-899A-E4286080C9C2}"/>
            </c:ext>
          </c:extLst>
        </c:ser>
        <c:ser>
          <c:idx val="4"/>
          <c:order val="1"/>
          <c:tx>
            <c:strRef>
              <c:f>'12 month rolling by region'!$F$3</c:f>
              <c:strCache>
                <c:ptCount val="1"/>
                <c:pt idx="0">
                  <c:v>United States</c:v>
                </c:pt>
              </c:strCache>
            </c:strRef>
          </c:tx>
          <c:spPr>
            <a:solidFill>
              <a:schemeClr val="accent5"/>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region'!$F$16:$F$64</c:f>
              <c:numCache>
                <c:formatCode>#,##0</c:formatCode>
                <c:ptCount val="49"/>
                <c:pt idx="0">
                  <c:v>7700.1219094655999</c:v>
                </c:pt>
                <c:pt idx="1">
                  <c:v>7970.5952991916811</c:v>
                </c:pt>
                <c:pt idx="2">
                  <c:v>7630.9617756105599</c:v>
                </c:pt>
                <c:pt idx="3">
                  <c:v>7680.2989411631997</c:v>
                </c:pt>
                <c:pt idx="4">
                  <c:v>7587.3512453452804</c:v>
                </c:pt>
                <c:pt idx="5">
                  <c:v>7274.5888565740797</c:v>
                </c:pt>
                <c:pt idx="6">
                  <c:v>7519.9531531171206</c:v>
                </c:pt>
                <c:pt idx="7">
                  <c:v>7290.8877416227206</c:v>
                </c:pt>
                <c:pt idx="8">
                  <c:v>7635.8073900844802</c:v>
                </c:pt>
                <c:pt idx="9">
                  <c:v>7792.6290948768001</c:v>
                </c:pt>
                <c:pt idx="10">
                  <c:v>7123.0532766624001</c:v>
                </c:pt>
                <c:pt idx="11">
                  <c:v>7966.6307055312009</c:v>
                </c:pt>
                <c:pt idx="12">
                  <c:v>7838.8826875824006</c:v>
                </c:pt>
                <c:pt idx="13">
                  <c:v>8117.7257750361596</c:v>
                </c:pt>
                <c:pt idx="14">
                  <c:v>7710.2536488201604</c:v>
                </c:pt>
                <c:pt idx="15">
                  <c:v>7780.7353138953604</c:v>
                </c:pt>
                <c:pt idx="16">
                  <c:v>7664.8810769279999</c:v>
                </c:pt>
                <c:pt idx="17">
                  <c:v>7318.6398972460802</c:v>
                </c:pt>
                <c:pt idx="18">
                  <c:v>7545.062246300161</c:v>
                </c:pt>
                <c:pt idx="19">
                  <c:v>7349.0351153097599</c:v>
                </c:pt>
                <c:pt idx="20">
                  <c:v>7681.6204723833607</c:v>
                </c:pt>
                <c:pt idx="21">
                  <c:v>7793.9506260969601</c:v>
                </c:pt>
                <c:pt idx="22">
                  <c:v>7446.3879151948804</c:v>
                </c:pt>
                <c:pt idx="23">
                  <c:v>8105.8319940547208</c:v>
                </c:pt>
                <c:pt idx="24">
                  <c:v>7905.8402694038405</c:v>
                </c:pt>
                <c:pt idx="25">
                  <c:v>8199.2202002793601</c:v>
                </c:pt>
                <c:pt idx="26">
                  <c:v>7828.3104378211201</c:v>
                </c:pt>
                <c:pt idx="27">
                  <c:v>7888.6603635417596</c:v>
                </c:pt>
                <c:pt idx="28">
                  <c:v>7793.5101156902401</c:v>
                </c:pt>
                <c:pt idx="29">
                  <c:v>7484.2718101728005</c:v>
                </c:pt>
                <c:pt idx="30">
                  <c:v>7737.5652940368</c:v>
                </c:pt>
                <c:pt idx="31">
                  <c:v>7532.7279549120003</c:v>
                </c:pt>
                <c:pt idx="32">
                  <c:v>7863.9917807654401</c:v>
                </c:pt>
                <c:pt idx="33">
                  <c:v>7985.5726530201591</c:v>
                </c:pt>
                <c:pt idx="34">
                  <c:v>7353.8807297836802</c:v>
                </c:pt>
                <c:pt idx="35">
                  <c:v>8255.1650219328003</c:v>
                </c:pt>
                <c:pt idx="36">
                  <c:v>8075.4367759910401</c:v>
                </c:pt>
                <c:pt idx="37">
                  <c:v>8348.5532281574397</c:v>
                </c:pt>
                <c:pt idx="38">
                  <c:v>7955.6179453632003</c:v>
                </c:pt>
                <c:pt idx="39">
                  <c:v>8047.2441099609596</c:v>
                </c:pt>
                <c:pt idx="40">
                  <c:v>7950.7723308892801</c:v>
                </c:pt>
                <c:pt idx="41">
                  <c:v>7557.3965376883198</c:v>
                </c:pt>
                <c:pt idx="42">
                  <c:v>7827.4294170076801</c:v>
                </c:pt>
                <c:pt idx="43">
                  <c:v>7603.2096199872003</c:v>
                </c:pt>
                <c:pt idx="44">
                  <c:v>7954.7369245497603</c:v>
                </c:pt>
                <c:pt idx="45">
                  <c:v>8121.6903686966398</c:v>
                </c:pt>
                <c:pt idx="46">
                  <c:v>7476.7831332585602</c:v>
                </c:pt>
                <c:pt idx="47">
                  <c:v>8364.8521132060796</c:v>
                </c:pt>
                <c:pt idx="48">
                  <c:v>8110.6776085286401</c:v>
                </c:pt>
              </c:numCache>
            </c:numRef>
          </c:val>
          <c:extLst>
            <c:ext xmlns:c16="http://schemas.microsoft.com/office/drawing/2014/chart" uri="{C3380CC4-5D6E-409C-BE32-E72D297353CC}">
              <c16:uniqueId val="{00000004-A422-4460-899A-E4286080C9C2}"/>
            </c:ext>
          </c:extLst>
        </c:ser>
        <c:ser>
          <c:idx val="0"/>
          <c:order val="2"/>
          <c:tx>
            <c:strRef>
              <c:f>'12 month rolling by region'!$B$3</c:f>
              <c:strCache>
                <c:ptCount val="1"/>
                <c:pt idx="0">
                  <c:v>Argentina</c:v>
                </c:pt>
              </c:strCache>
            </c:strRef>
          </c:tx>
          <c:spPr>
            <a:solidFill>
              <a:schemeClr val="accent1"/>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region'!$B$16:$B$64</c:f>
              <c:numCache>
                <c:formatCode>#,##0</c:formatCode>
                <c:ptCount val="49"/>
                <c:pt idx="0">
                  <c:v>797.8</c:v>
                </c:pt>
                <c:pt idx="1">
                  <c:v>900.7</c:v>
                </c:pt>
                <c:pt idx="2">
                  <c:v>865.4</c:v>
                </c:pt>
                <c:pt idx="3">
                  <c:v>886</c:v>
                </c:pt>
                <c:pt idx="4">
                  <c:v>943.6</c:v>
                </c:pt>
                <c:pt idx="5">
                  <c:v>968.3</c:v>
                </c:pt>
                <c:pt idx="6">
                  <c:v>1039</c:v>
                </c:pt>
                <c:pt idx="7">
                  <c:v>946.2</c:v>
                </c:pt>
                <c:pt idx="8">
                  <c:v>1001.1</c:v>
                </c:pt>
                <c:pt idx="9">
                  <c:v>973.79013632348392</c:v>
                </c:pt>
                <c:pt idx="10">
                  <c:v>746.72200440490212</c:v>
                </c:pt>
                <c:pt idx="11">
                  <c:v>863.9697897568816</c:v>
                </c:pt>
                <c:pt idx="12">
                  <c:v>879.36105084103986</c:v>
                </c:pt>
                <c:pt idx="13">
                  <c:v>949.40321824260104</c:v>
                </c:pt>
                <c:pt idx="14">
                  <c:v>986.14223052906129</c:v>
                </c:pt>
                <c:pt idx="15">
                  <c:v>1049.7610967197841</c:v>
                </c:pt>
                <c:pt idx="16">
                  <c:v>1093.0513023879746</c:v>
                </c:pt>
                <c:pt idx="17">
                  <c:v>1148.9362733844948</c:v>
                </c:pt>
                <c:pt idx="18">
                  <c:v>1193.0071805524919</c:v>
                </c:pt>
                <c:pt idx="19">
                  <c:v>1111.5235298538996</c:v>
                </c:pt>
                <c:pt idx="20">
                  <c:v>1065.2304595363987</c:v>
                </c:pt>
                <c:pt idx="21">
                  <c:v>905.82853245908507</c:v>
                </c:pt>
                <c:pt idx="22">
                  <c:v>777.83842919894005</c:v>
                </c:pt>
                <c:pt idx="23">
                  <c:v>813.35177376910701</c:v>
                </c:pt>
                <c:pt idx="24">
                  <c:v>696.74703382737755</c:v>
                </c:pt>
                <c:pt idx="25">
                  <c:v>740.65727679334475</c:v>
                </c:pt>
                <c:pt idx="26">
                  <c:v>775.19692886902442</c:v>
                </c:pt>
                <c:pt idx="27">
                  <c:v>840.87137301154303</c:v>
                </c:pt>
                <c:pt idx="28">
                  <c:v>936.36971622474402</c:v>
                </c:pt>
                <c:pt idx="29">
                  <c:v>976.49204341799441</c:v>
                </c:pt>
                <c:pt idx="30">
                  <c:v>1002.7932987553244</c:v>
                </c:pt>
                <c:pt idx="31">
                  <c:v>917.25944499524951</c:v>
                </c:pt>
                <c:pt idx="32">
                  <c:v>908.79559944927291</c:v>
                </c:pt>
                <c:pt idx="33">
                  <c:v>811.98887649631718</c:v>
                </c:pt>
                <c:pt idx="34">
                  <c:v>681.55738577130273</c:v>
                </c:pt>
                <c:pt idx="35">
                  <c:v>731.66221149187754</c:v>
                </c:pt>
                <c:pt idx="36">
                  <c:v>710.91506057351148</c:v>
                </c:pt>
                <c:pt idx="37">
                  <c:v>782.04042521641952</c:v>
                </c:pt>
                <c:pt idx="38">
                  <c:v>795.64695192034264</c:v>
                </c:pt>
                <c:pt idx="39">
                  <c:v>861.42034438680696</c:v>
                </c:pt>
                <c:pt idx="40">
                  <c:v>911.06693689061683</c:v>
                </c:pt>
                <c:pt idx="41">
                  <c:v>938.86429552372419</c:v>
                </c:pt>
                <c:pt idx="42">
                  <c:v>990.97534608128046</c:v>
                </c:pt>
                <c:pt idx="43">
                  <c:v>951.49471414387449</c:v>
                </c:pt>
                <c:pt idx="44">
                  <c:v>929.84505385764248</c:v>
                </c:pt>
                <c:pt idx="45">
                  <c:v>884.62691814202128</c:v>
                </c:pt>
                <c:pt idx="46">
                  <c:v>741.30308808159123</c:v>
                </c:pt>
                <c:pt idx="47">
                  <c:v>809.86212386120633</c:v>
                </c:pt>
                <c:pt idx="48">
                  <c:v>775.70350741690379</c:v>
                </c:pt>
              </c:numCache>
            </c:numRef>
          </c:val>
          <c:extLst>
            <c:ext xmlns:c16="http://schemas.microsoft.com/office/drawing/2014/chart" uri="{C3380CC4-5D6E-409C-BE32-E72D297353CC}">
              <c16:uniqueId val="{00000000-A422-4460-899A-E4286080C9C2}"/>
            </c:ext>
          </c:extLst>
        </c:ser>
        <c:ser>
          <c:idx val="1"/>
          <c:order val="3"/>
          <c:tx>
            <c:strRef>
              <c:f>'12 month rolling by region'!$C$3</c:f>
              <c:strCache>
                <c:ptCount val="1"/>
                <c:pt idx="0">
                  <c:v>Australia</c:v>
                </c:pt>
              </c:strCache>
            </c:strRef>
          </c:tx>
          <c:spPr>
            <a:solidFill>
              <a:schemeClr val="accent2"/>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region'!$C$16:$C$64</c:f>
              <c:numCache>
                <c:formatCode>#,##0</c:formatCode>
                <c:ptCount val="49"/>
                <c:pt idx="0">
                  <c:v>631.1454230500002</c:v>
                </c:pt>
                <c:pt idx="1">
                  <c:v>681.34229904999972</c:v>
                </c:pt>
                <c:pt idx="2">
                  <c:v>659.10006006000026</c:v>
                </c:pt>
                <c:pt idx="3">
                  <c:v>660.05077905000007</c:v>
                </c:pt>
                <c:pt idx="4">
                  <c:v>769.93380305000005</c:v>
                </c:pt>
                <c:pt idx="5">
                  <c:v>962.53936271129101</c:v>
                </c:pt>
                <c:pt idx="6">
                  <c:v>1097.5609010100002</c:v>
                </c:pt>
                <c:pt idx="7">
                  <c:v>1032.5100740800001</c:v>
                </c:pt>
                <c:pt idx="8">
                  <c:v>946.15042968019486</c:v>
                </c:pt>
                <c:pt idx="9">
                  <c:v>832.58651707000013</c:v>
                </c:pt>
                <c:pt idx="10">
                  <c:v>683.29208007000011</c:v>
                </c:pt>
                <c:pt idx="11">
                  <c:v>691.54545606000011</c:v>
                </c:pt>
                <c:pt idx="12">
                  <c:v>667.13045202000001</c:v>
                </c:pt>
                <c:pt idx="13">
                  <c:v>708.38405067611995</c:v>
                </c:pt>
                <c:pt idx="14">
                  <c:v>679.99507864589509</c:v>
                </c:pt>
                <c:pt idx="15">
                  <c:v>707.93671455222238</c:v>
                </c:pt>
                <c:pt idx="16">
                  <c:v>811.01495835927483</c:v>
                </c:pt>
                <c:pt idx="17">
                  <c:v>981.11476814725802</c:v>
                </c:pt>
                <c:pt idx="18">
                  <c:v>1106.8158595420402</c:v>
                </c:pt>
                <c:pt idx="19">
                  <c:v>1009.891829987495</c:v>
                </c:pt>
                <c:pt idx="20">
                  <c:v>917.46894777149248</c:v>
                </c:pt>
                <c:pt idx="21">
                  <c:v>812.65339504189649</c:v>
                </c:pt>
                <c:pt idx="22">
                  <c:v>685.27881520221649</c:v>
                </c:pt>
                <c:pt idx="23">
                  <c:v>672.61908370359322</c:v>
                </c:pt>
                <c:pt idx="24">
                  <c:v>662.67106804818764</c:v>
                </c:pt>
                <c:pt idx="25">
                  <c:v>681.35245924259812</c:v>
                </c:pt>
                <c:pt idx="26">
                  <c:v>632.08954515486596</c:v>
                </c:pt>
                <c:pt idx="27">
                  <c:v>636.61577004816502</c:v>
                </c:pt>
                <c:pt idx="28">
                  <c:v>737.06119432144146</c:v>
                </c:pt>
                <c:pt idx="29">
                  <c:v>884.55639842798087</c:v>
                </c:pt>
                <c:pt idx="30">
                  <c:v>982.2242793725926</c:v>
                </c:pt>
                <c:pt idx="31">
                  <c:v>945.31517665392516</c:v>
                </c:pt>
                <c:pt idx="32">
                  <c:v>878.22039506687054</c:v>
                </c:pt>
                <c:pt idx="33">
                  <c:v>763.81860888111828</c:v>
                </c:pt>
                <c:pt idx="34">
                  <c:v>615.43202580731406</c:v>
                </c:pt>
                <c:pt idx="35">
                  <c:v>637.37221471327041</c:v>
                </c:pt>
                <c:pt idx="36">
                  <c:v>622.81683618419743</c:v>
                </c:pt>
                <c:pt idx="37">
                  <c:v>664.26433087219777</c:v>
                </c:pt>
                <c:pt idx="38">
                  <c:v>648.06712970198953</c:v>
                </c:pt>
                <c:pt idx="39">
                  <c:v>658.42890146994307</c:v>
                </c:pt>
                <c:pt idx="40">
                  <c:v>743.88409745104934</c:v>
                </c:pt>
                <c:pt idx="41">
                  <c:v>905.16390881282541</c:v>
                </c:pt>
                <c:pt idx="42">
                  <c:v>1051.0500106120749</c:v>
                </c:pt>
                <c:pt idx="43">
                  <c:v>984.37921117149324</c:v>
                </c:pt>
                <c:pt idx="44">
                  <c:v>904.82086865514543</c:v>
                </c:pt>
                <c:pt idx="45">
                  <c:v>797.22297448033282</c:v>
                </c:pt>
                <c:pt idx="46">
                  <c:v>636.98015910515267</c:v>
                </c:pt>
                <c:pt idx="47">
                  <c:v>653.33181733272329</c:v>
                </c:pt>
                <c:pt idx="48">
                  <c:v>653.83202662713052</c:v>
                </c:pt>
              </c:numCache>
            </c:numRef>
          </c:val>
          <c:extLst>
            <c:ext xmlns:c16="http://schemas.microsoft.com/office/drawing/2014/chart" uri="{C3380CC4-5D6E-409C-BE32-E72D297353CC}">
              <c16:uniqueId val="{00000001-A422-4460-899A-E4286080C9C2}"/>
            </c:ext>
          </c:extLst>
        </c:ser>
        <c:ser>
          <c:idx val="3"/>
          <c:order val="4"/>
          <c:tx>
            <c:strRef>
              <c:f>'12 month rolling by region'!$E$3</c:f>
              <c:strCache>
                <c:ptCount val="1"/>
                <c:pt idx="0">
                  <c:v>New Zealand</c:v>
                </c:pt>
              </c:strCache>
            </c:strRef>
          </c:tx>
          <c:spPr>
            <a:solidFill>
              <a:schemeClr val="accent4"/>
            </a:solidFill>
            <a:ln>
              <a:noFill/>
            </a:ln>
            <a:effectLst/>
          </c:spPr>
          <c:invertIfNegative val="0"/>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region'!$E$16:$E$64</c:f>
              <c:numCache>
                <c:formatCode>#,##0</c:formatCode>
                <c:ptCount val="49"/>
                <c:pt idx="0">
                  <c:v>1249.7212096667661</c:v>
                </c:pt>
                <c:pt idx="1">
                  <c:v>698.68839482082888</c:v>
                </c:pt>
                <c:pt idx="2">
                  <c:v>131.63236244038865</c:v>
                </c:pt>
                <c:pt idx="3">
                  <c:v>189.57389354738683</c:v>
                </c:pt>
                <c:pt idx="4">
                  <c:v>1349.6980906480214</c:v>
                </c:pt>
                <c:pt idx="5">
                  <c:v>2672.946420671014</c:v>
                </c:pt>
                <c:pt idx="6">
                  <c:v>3204.1434700267209</c:v>
                </c:pt>
                <c:pt idx="7">
                  <c:v>2957.2844302127546</c:v>
                </c:pt>
                <c:pt idx="8">
                  <c:v>2727.8683956586897</c:v>
                </c:pt>
                <c:pt idx="9">
                  <c:v>2409.7133484934134</c:v>
                </c:pt>
                <c:pt idx="10">
                  <c:v>1806.9052275795341</c:v>
                </c:pt>
                <c:pt idx="11">
                  <c:v>1698.9888863367755</c:v>
                </c:pt>
                <c:pt idx="12">
                  <c:v>1355.9092744457146</c:v>
                </c:pt>
                <c:pt idx="13">
                  <c:v>773.46536181375041</c:v>
                </c:pt>
                <c:pt idx="14">
                  <c:v>143.12133824845793</c:v>
                </c:pt>
                <c:pt idx="15">
                  <c:v>222.61926976101543</c:v>
                </c:pt>
                <c:pt idx="16">
                  <c:v>1339.2490520448041</c:v>
                </c:pt>
                <c:pt idx="17">
                  <c:v>2469.9069373601542</c:v>
                </c:pt>
                <c:pt idx="18">
                  <c:v>3118.5312276668278</c:v>
                </c:pt>
                <c:pt idx="19">
                  <c:v>2894.375998540881</c:v>
                </c:pt>
                <c:pt idx="20">
                  <c:v>2685.1194060956223</c:v>
                </c:pt>
                <c:pt idx="21">
                  <c:v>2358.0723033457298</c:v>
                </c:pt>
                <c:pt idx="22">
                  <c:v>1909.4237525972394</c:v>
                </c:pt>
                <c:pt idx="23">
                  <c:v>1685.3558962827037</c:v>
                </c:pt>
                <c:pt idx="24">
                  <c:v>1321.3696594239389</c:v>
                </c:pt>
                <c:pt idx="25">
                  <c:v>800.65610019843257</c:v>
                </c:pt>
                <c:pt idx="26">
                  <c:v>143.02268936697442</c:v>
                </c:pt>
                <c:pt idx="27">
                  <c:v>224.34232394543338</c:v>
                </c:pt>
                <c:pt idx="28">
                  <c:v>1303.572654716879</c:v>
                </c:pt>
                <c:pt idx="29">
                  <c:v>2496.0097570246148</c:v>
                </c:pt>
                <c:pt idx="30">
                  <c:v>2948.4642794894685</c:v>
                </c:pt>
                <c:pt idx="31">
                  <c:v>2762.8150753664495</c:v>
                </c:pt>
                <c:pt idx="32">
                  <c:v>2611.7234987208008</c:v>
                </c:pt>
                <c:pt idx="33">
                  <c:v>2342.3594090461384</c:v>
                </c:pt>
                <c:pt idx="34">
                  <c:v>1854.0098699565713</c:v>
                </c:pt>
                <c:pt idx="35">
                  <c:v>1840.5988506517258</c:v>
                </c:pt>
                <c:pt idx="36">
                  <c:v>1405.7290475738737</c:v>
                </c:pt>
                <c:pt idx="37">
                  <c:v>794.69637502562784</c:v>
                </c:pt>
                <c:pt idx="38">
                  <c:v>172.86648</c:v>
                </c:pt>
                <c:pt idx="39">
                  <c:v>240.84768</c:v>
                </c:pt>
                <c:pt idx="40">
                  <c:v>1283.3351300046031</c:v>
                </c:pt>
                <c:pt idx="41">
                  <c:v>2456.0636399999999</c:v>
                </c:pt>
                <c:pt idx="42">
                  <c:v>3028.0768800000001</c:v>
                </c:pt>
                <c:pt idx="43">
                  <c:v>2879.3930982354609</c:v>
                </c:pt>
                <c:pt idx="44">
                  <c:v>2544.6734487443787</c:v>
                </c:pt>
                <c:pt idx="45">
                  <c:v>2227.5245820322234</c:v>
                </c:pt>
                <c:pt idx="46">
                  <c:v>1820.1133973997146</c:v>
                </c:pt>
                <c:pt idx="47">
                  <c:v>1813.3815620145906</c:v>
                </c:pt>
                <c:pt idx="48">
                  <c:v>1446.5397612435302</c:v>
                </c:pt>
              </c:numCache>
            </c:numRef>
          </c:val>
          <c:extLst>
            <c:ext xmlns:c16="http://schemas.microsoft.com/office/drawing/2014/chart" uri="{C3380CC4-5D6E-409C-BE32-E72D297353CC}">
              <c16:uniqueId val="{00000003-A422-4460-899A-E4286080C9C2}"/>
            </c:ext>
          </c:extLst>
        </c:ser>
        <c:dLbls>
          <c:showLegendKey val="0"/>
          <c:showVal val="0"/>
          <c:showCatName val="0"/>
          <c:showSerName val="0"/>
          <c:showPercent val="0"/>
          <c:showBubbleSize val="0"/>
        </c:dLbls>
        <c:gapWidth val="150"/>
        <c:overlap val="100"/>
        <c:axId val="474255152"/>
        <c:axId val="474255544"/>
      </c:barChart>
      <c:lineChart>
        <c:grouping val="standard"/>
        <c:varyColors val="0"/>
        <c:ser>
          <c:idx val="5"/>
          <c:order val="5"/>
          <c:tx>
            <c:strRef>
              <c:f>'12 month rolling by region'!$G$3</c:f>
              <c:strCache>
                <c:ptCount val="1"/>
                <c:pt idx="0">
                  <c:v>Global</c:v>
                </c:pt>
              </c:strCache>
            </c:strRef>
          </c:tx>
          <c:spPr>
            <a:ln w="19050" cap="rnd">
              <a:solidFill>
                <a:schemeClr val="tx1"/>
              </a:solidFill>
              <a:prstDash val="sysDash"/>
              <a:round/>
            </a:ln>
            <a:effectLst/>
          </c:spPr>
          <c:marker>
            <c:symbol val="none"/>
          </c:marker>
          <c:cat>
            <c:numRef>
              <c:f>'12 month rolling by region'!$A$16:$A$64</c:f>
              <c:numCache>
                <c:formatCode>mmm\-yy</c:formatCode>
                <c:ptCount val="49"/>
                <c:pt idx="0">
                  <c:v>41730</c:v>
                </c:pt>
                <c:pt idx="1">
                  <c:v>41760</c:v>
                </c:pt>
                <c:pt idx="2">
                  <c:v>41791</c:v>
                </c:pt>
                <c:pt idx="3">
                  <c:v>41821</c:v>
                </c:pt>
                <c:pt idx="4">
                  <c:v>41852</c:v>
                </c:pt>
                <c:pt idx="5">
                  <c:v>41883</c:v>
                </c:pt>
                <c:pt idx="6">
                  <c:v>41913</c:v>
                </c:pt>
                <c:pt idx="7">
                  <c:v>41944</c:v>
                </c:pt>
                <c:pt idx="8">
                  <c:v>41974</c:v>
                </c:pt>
                <c:pt idx="9">
                  <c:v>42005</c:v>
                </c:pt>
                <c:pt idx="10">
                  <c:v>42036</c:v>
                </c:pt>
                <c:pt idx="11">
                  <c:v>42064</c:v>
                </c:pt>
                <c:pt idx="12">
                  <c:v>42095</c:v>
                </c:pt>
                <c:pt idx="13">
                  <c:v>42125</c:v>
                </c:pt>
                <c:pt idx="14">
                  <c:v>42156</c:v>
                </c:pt>
                <c:pt idx="15">
                  <c:v>42186</c:v>
                </c:pt>
                <c:pt idx="16">
                  <c:v>42217</c:v>
                </c:pt>
                <c:pt idx="17">
                  <c:v>42248</c:v>
                </c:pt>
                <c:pt idx="18">
                  <c:v>42278</c:v>
                </c:pt>
                <c:pt idx="19">
                  <c:v>42309</c:v>
                </c:pt>
                <c:pt idx="20">
                  <c:v>42339</c:v>
                </c:pt>
                <c:pt idx="21">
                  <c:v>42370</c:v>
                </c:pt>
                <c:pt idx="22">
                  <c:v>42401</c:v>
                </c:pt>
                <c:pt idx="23">
                  <c:v>42430</c:v>
                </c:pt>
                <c:pt idx="24">
                  <c:v>42461</c:v>
                </c:pt>
                <c:pt idx="25">
                  <c:v>42491</c:v>
                </c:pt>
                <c:pt idx="26">
                  <c:v>42522</c:v>
                </c:pt>
                <c:pt idx="27">
                  <c:v>42552</c:v>
                </c:pt>
                <c:pt idx="28">
                  <c:v>42583</c:v>
                </c:pt>
                <c:pt idx="29">
                  <c:v>42614</c:v>
                </c:pt>
                <c:pt idx="30">
                  <c:v>42644</c:v>
                </c:pt>
                <c:pt idx="31">
                  <c:v>42675</c:v>
                </c:pt>
                <c:pt idx="32">
                  <c:v>42705</c:v>
                </c:pt>
                <c:pt idx="33">
                  <c:v>42736</c:v>
                </c:pt>
                <c:pt idx="34">
                  <c:v>42767</c:v>
                </c:pt>
                <c:pt idx="35">
                  <c:v>42795</c:v>
                </c:pt>
                <c:pt idx="36">
                  <c:v>42826</c:v>
                </c:pt>
                <c:pt idx="37">
                  <c:v>42856</c:v>
                </c:pt>
                <c:pt idx="38">
                  <c:v>42887</c:v>
                </c:pt>
                <c:pt idx="39">
                  <c:v>42917</c:v>
                </c:pt>
                <c:pt idx="40">
                  <c:v>42948</c:v>
                </c:pt>
                <c:pt idx="41">
                  <c:v>42979</c:v>
                </c:pt>
                <c:pt idx="42">
                  <c:v>43009</c:v>
                </c:pt>
                <c:pt idx="43">
                  <c:v>43040</c:v>
                </c:pt>
                <c:pt idx="44">
                  <c:v>43070</c:v>
                </c:pt>
                <c:pt idx="45">
                  <c:v>43101</c:v>
                </c:pt>
                <c:pt idx="46">
                  <c:v>43132</c:v>
                </c:pt>
                <c:pt idx="47">
                  <c:v>43160</c:v>
                </c:pt>
                <c:pt idx="48">
                  <c:v>43191</c:v>
                </c:pt>
              </c:numCache>
            </c:numRef>
          </c:cat>
          <c:val>
            <c:numRef>
              <c:f>'12 month rolling by region'!$G$16:$G$64</c:f>
              <c:numCache>
                <c:formatCode>#,##0</c:formatCode>
                <c:ptCount val="49"/>
                <c:pt idx="0">
                  <c:v>21828.599844982367</c:v>
                </c:pt>
                <c:pt idx="1">
                  <c:v>22142.607208662506</c:v>
                </c:pt>
                <c:pt idx="2">
                  <c:v>20582.461926110947</c:v>
                </c:pt>
                <c:pt idx="3">
                  <c:v>20718.215712560588</c:v>
                </c:pt>
                <c:pt idx="4">
                  <c:v>21612.007789443305</c:v>
                </c:pt>
                <c:pt idx="5">
                  <c:v>22345.614812756383</c:v>
                </c:pt>
                <c:pt idx="6">
                  <c:v>23206.66779415384</c:v>
                </c:pt>
                <c:pt idx="7">
                  <c:v>22104.055314315476</c:v>
                </c:pt>
                <c:pt idx="8">
                  <c:v>22633.269316223359</c:v>
                </c:pt>
                <c:pt idx="9">
                  <c:v>22534.452236363701</c:v>
                </c:pt>
                <c:pt idx="10">
                  <c:v>20116.974318716835</c:v>
                </c:pt>
                <c:pt idx="11">
                  <c:v>22356.620494884857</c:v>
                </c:pt>
                <c:pt idx="12">
                  <c:v>22377.256428089153</c:v>
                </c:pt>
                <c:pt idx="13">
                  <c:v>22789.381929768631</c:v>
                </c:pt>
                <c:pt idx="14">
                  <c:v>21235.926442243574</c:v>
                </c:pt>
                <c:pt idx="15">
                  <c:v>21365.210156528381</c:v>
                </c:pt>
                <c:pt idx="16">
                  <c:v>22179.760986120058</c:v>
                </c:pt>
                <c:pt idx="17">
                  <c:v>22603.300196137985</c:v>
                </c:pt>
                <c:pt idx="18">
                  <c:v>23855.519763661523</c:v>
                </c:pt>
                <c:pt idx="19">
                  <c:v>22735.193436492038</c:v>
                </c:pt>
                <c:pt idx="20">
                  <c:v>23253.924825386875</c:v>
                </c:pt>
                <c:pt idx="21">
                  <c:v>22940.476060543671</c:v>
                </c:pt>
                <c:pt idx="22">
                  <c:v>21552.509714993277</c:v>
                </c:pt>
                <c:pt idx="23">
                  <c:v>23075.966108210123</c:v>
                </c:pt>
                <c:pt idx="24">
                  <c:v>22453.290340303345</c:v>
                </c:pt>
                <c:pt idx="25">
                  <c:v>22862.649580113739</c:v>
                </c:pt>
                <c:pt idx="26">
                  <c:v>20943.843558411987</c:v>
                </c:pt>
                <c:pt idx="27">
                  <c:v>21082.420342546902</c:v>
                </c:pt>
                <c:pt idx="28">
                  <c:v>21923.324832553306</c:v>
                </c:pt>
                <c:pt idx="29">
                  <c:v>22283.873583043391</c:v>
                </c:pt>
                <c:pt idx="30">
                  <c:v>23201.529263654185</c:v>
                </c:pt>
                <c:pt idx="31">
                  <c:v>22181.324049527626</c:v>
                </c:pt>
                <c:pt idx="32">
                  <c:v>22868.526844002383</c:v>
                </c:pt>
                <c:pt idx="33">
                  <c:v>22884.461147043738</c:v>
                </c:pt>
                <c:pt idx="34">
                  <c:v>20829.13629731887</c:v>
                </c:pt>
                <c:pt idx="35">
                  <c:v>23431.237586789674</c:v>
                </c:pt>
                <c:pt idx="36">
                  <c:v>22821.232261122623</c:v>
                </c:pt>
                <c:pt idx="37">
                  <c:v>23142.836500471683</c:v>
                </c:pt>
                <c:pt idx="38">
                  <c:v>21418.748092985534</c:v>
                </c:pt>
                <c:pt idx="39">
                  <c:v>21632.960004617715</c:v>
                </c:pt>
                <c:pt idx="40">
                  <c:v>22373.617902835547</c:v>
                </c:pt>
                <c:pt idx="41">
                  <c:v>22794.391242424867</c:v>
                </c:pt>
                <c:pt idx="42">
                  <c:v>23998.725651301036</c:v>
                </c:pt>
                <c:pt idx="43">
                  <c:v>23077.472358338029</c:v>
                </c:pt>
                <c:pt idx="44">
                  <c:v>23457.26706740693</c:v>
                </c:pt>
                <c:pt idx="45">
                  <c:v>23502.79522735122</c:v>
                </c:pt>
                <c:pt idx="46">
                  <c:v>21318.685490645017</c:v>
                </c:pt>
                <c:pt idx="47">
                  <c:v>23719.861075614601</c:v>
                </c:pt>
                <c:pt idx="48">
                  <c:v>23127.12694781621</c:v>
                </c:pt>
              </c:numCache>
            </c:numRef>
          </c:val>
          <c:smooth val="0"/>
          <c:extLst>
            <c:ext xmlns:c16="http://schemas.microsoft.com/office/drawing/2014/chart" uri="{C3380CC4-5D6E-409C-BE32-E72D297353CC}">
              <c16:uniqueId val="{00000005-A422-4460-899A-E4286080C9C2}"/>
            </c:ext>
          </c:extLst>
        </c:ser>
        <c:dLbls>
          <c:showLegendKey val="0"/>
          <c:showVal val="0"/>
          <c:showCatName val="0"/>
          <c:showSerName val="0"/>
          <c:showPercent val="0"/>
          <c:showBubbleSize val="0"/>
        </c:dLbls>
        <c:marker val="1"/>
        <c:smooth val="0"/>
        <c:axId val="474256328"/>
        <c:axId val="474255936"/>
      </c:lineChart>
      <c:dateAx>
        <c:axId val="474255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544"/>
        <c:crosses val="autoZero"/>
        <c:auto val="1"/>
        <c:lblOffset val="100"/>
        <c:baseTimeUnit val="months"/>
      </c:dateAx>
      <c:valAx>
        <c:axId val="474255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5152"/>
        <c:crosses val="autoZero"/>
        <c:crossBetween val="between"/>
      </c:valAx>
      <c:valAx>
        <c:axId val="47425593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6328"/>
        <c:crosses val="max"/>
        <c:crossBetween val="between"/>
      </c:valAx>
      <c:dateAx>
        <c:axId val="474256328"/>
        <c:scaling>
          <c:orientation val="minMax"/>
        </c:scaling>
        <c:delete val="1"/>
        <c:axPos val="b"/>
        <c:numFmt formatCode="mmm\-yy" sourceLinked="1"/>
        <c:majorTickMark val="out"/>
        <c:minorTickMark val="none"/>
        <c:tickLblPos val="nextTo"/>
        <c:crossAx val="474255936"/>
        <c:crosses val="autoZero"/>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'12 month rolling by region'!$P$3</c:f>
              <c:strCache>
                <c:ptCount val="1"/>
                <c:pt idx="0">
                  <c:v>Global</c:v>
                </c:pt>
              </c:strCache>
            </c:strRef>
          </c:tx>
          <c:spPr>
            <a:ln w="28575" cap="rnd">
              <a:solidFill>
                <a:schemeClr val="accent6"/>
              </a:solidFill>
              <a:round/>
            </a:ln>
            <a:effectLst/>
          </c:spPr>
          <c:marker>
            <c:symbol val="none"/>
          </c:marker>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region'!$P$27:$P$77</c:f>
              <c:numCache>
                <c:formatCode>#,##0</c:formatCode>
                <c:ptCount val="51"/>
                <c:pt idx="0">
                  <c:v>262181.54676917417</c:v>
                </c:pt>
                <c:pt idx="1">
                  <c:v>262730.20335228095</c:v>
                </c:pt>
                <c:pt idx="2">
                  <c:v>263376.97807338712</c:v>
                </c:pt>
                <c:pt idx="3">
                  <c:v>264030.44258951972</c:v>
                </c:pt>
                <c:pt idx="4">
                  <c:v>264677.43703348748</c:v>
                </c:pt>
                <c:pt idx="5">
                  <c:v>265245.19023016421</c:v>
                </c:pt>
                <c:pt idx="6">
                  <c:v>265502.87561354588</c:v>
                </c:pt>
                <c:pt idx="7">
                  <c:v>266151.72758305352</c:v>
                </c:pt>
                <c:pt idx="8">
                  <c:v>266782.8657052301</c:v>
                </c:pt>
                <c:pt idx="9">
                  <c:v>267403.52121439361</c:v>
                </c:pt>
                <c:pt idx="10">
                  <c:v>267809.54503857356</c:v>
                </c:pt>
                <c:pt idx="11">
                  <c:v>269245.08043485001</c:v>
                </c:pt>
                <c:pt idx="12">
                  <c:v>269964.42604817532</c:v>
                </c:pt>
                <c:pt idx="13">
                  <c:v>270040.45996038947</c:v>
                </c:pt>
                <c:pt idx="14">
                  <c:v>270113.72761073458</c:v>
                </c:pt>
                <c:pt idx="15">
                  <c:v>269821.644726903</c:v>
                </c:pt>
                <c:pt idx="16">
                  <c:v>269538.8549129215</c:v>
                </c:pt>
                <c:pt idx="17">
                  <c:v>269282.41875935474</c:v>
                </c:pt>
                <c:pt idx="18">
                  <c:v>268962.99214626016</c:v>
                </c:pt>
                <c:pt idx="19">
                  <c:v>268309.00164625287</c:v>
                </c:pt>
                <c:pt idx="20">
                  <c:v>267755.13225928845</c:v>
                </c:pt>
                <c:pt idx="21">
                  <c:v>267369.73427790392</c:v>
                </c:pt>
                <c:pt idx="22">
                  <c:v>267313.71936440398</c:v>
                </c:pt>
                <c:pt idx="23">
                  <c:v>266590.34594672965</c:v>
                </c:pt>
                <c:pt idx="24">
                  <c:v>266945.61742530914</c:v>
                </c:pt>
                <c:pt idx="25">
                  <c:v>267313.55934612849</c:v>
                </c:pt>
                <c:pt idx="26">
                  <c:v>267593.74626648636</c:v>
                </c:pt>
                <c:pt idx="27">
                  <c:v>268068.65080105991</c:v>
                </c:pt>
                <c:pt idx="28">
                  <c:v>268619.19046313071</c:v>
                </c:pt>
                <c:pt idx="29">
                  <c:v>269069.48353341297</c:v>
                </c:pt>
                <c:pt idx="30">
                  <c:v>269580.00119279441</c:v>
                </c:pt>
                <c:pt idx="31">
                  <c:v>270377.19758044131</c:v>
                </c:pt>
                <c:pt idx="32">
                  <c:v>271273.34588925168</c:v>
                </c:pt>
                <c:pt idx="33">
                  <c:v>271862.08611265628</c:v>
                </c:pt>
                <c:pt idx="34">
                  <c:v>272480.42019296379</c:v>
                </c:pt>
                <c:pt idx="35">
                  <c:v>272969.96938628989</c:v>
                </c:pt>
                <c:pt idx="36">
                  <c:v>273258.59287511482</c:v>
                </c:pt>
                <c:pt idx="37">
                  <c:v>273564.48756180838</c:v>
                </c:pt>
                <c:pt idx="38">
                  <c:v>273962.03256912081</c:v>
                </c:pt>
                <c:pt idx="39">
                  <c:v>274252.00640470639</c:v>
                </c:pt>
                <c:pt idx="40">
                  <c:v>274431.55354019551</c:v>
                </c:pt>
                <c:pt idx="41">
                  <c:v>274620.55626901513</c:v>
                </c:pt>
                <c:pt idx="42">
                  <c:v>274888.54659119726</c:v>
                </c:pt>
                <c:pt idx="43">
                  <c:v>275067.74870269559</c:v>
                </c:pt>
                <c:pt idx="44">
                  <c:v>274978.33817866794</c:v>
                </c:pt>
                <c:pt idx="45">
                  <c:v>274954.20346603368</c:v>
                </c:pt>
                <c:pt idx="46">
                  <c:v>274854.8414608725</c:v>
                </c:pt>
                <c:pt idx="47">
                  <c:v>274639.57511057379</c:v>
                </c:pt>
                <c:pt idx="48">
                  <c:v>274409.75960157678</c:v>
                </c:pt>
                <c:pt idx="49">
                  <c:v>274319.58132177993</c:v>
                </c:pt>
                <c:pt idx="50">
                  <c:v>274142.21093033365</c:v>
                </c:pt>
              </c:numCache>
            </c:numRef>
          </c:val>
          <c:smooth val="0"/>
          <c:extLst>
            <c:ext xmlns:c16="http://schemas.microsoft.com/office/drawing/2014/chart" uri="{C3380CC4-5D6E-409C-BE32-E72D297353CC}">
              <c16:uniqueId val="{00000006-2D6B-4963-B83F-F6252938BEFD}"/>
            </c:ext>
          </c:extLst>
        </c:ser>
        <c:dLbls>
          <c:showLegendKey val="0"/>
          <c:showVal val="0"/>
          <c:showCatName val="0"/>
          <c:showSerName val="0"/>
          <c:showPercent val="0"/>
          <c:showBubbleSize val="0"/>
        </c:dLbls>
        <c:smooth val="0"/>
        <c:axId val="474257112"/>
        <c:axId val="473936312"/>
        <c:extLst>
          <c:ext xmlns:c15="http://schemas.microsoft.com/office/drawing/2012/chart" uri="{02D57815-91ED-43cb-92C2-25804820EDAC}">
            <c15:filteredLineSeries>
              <c15:ser>
                <c:idx val="0"/>
                <c:order val="0"/>
                <c:tx>
                  <c:strRef>
                    <c:extLst>
                      <c:ext uri="{02D57815-91ED-43cb-92C2-25804820EDAC}">
                        <c15:formulaRef>
                          <c15:sqref>'12 month rolling by region'!$K$3</c15:sqref>
                        </c15:formulaRef>
                      </c:ext>
                    </c:extLst>
                    <c:strCache>
                      <c:ptCount val="1"/>
                      <c:pt idx="0">
                        <c:v>Argentina</c:v>
                      </c:pt>
                    </c:strCache>
                  </c:strRef>
                </c:tx>
                <c:spPr>
                  <a:ln w="28575" cap="rnd">
                    <a:solidFill>
                      <a:schemeClr val="accent1"/>
                    </a:solidFill>
                    <a:round/>
                  </a:ln>
                  <a:effectLst/>
                </c:spPr>
                <c:marker>
                  <c:symbol val="none"/>
                </c:marker>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region'!$K$27:$K$64</c15:sqref>
                        </c15:formulaRef>
                      </c:ext>
                    </c:extLst>
                    <c:numCache>
                      <c:formatCode>#,##0</c:formatCode>
                      <c:ptCount val="38"/>
                      <c:pt idx="0">
                        <c:v>10932.581930485268</c:v>
                      </c:pt>
                      <c:pt idx="1">
                        <c:v>11014.142981326309</c:v>
                      </c:pt>
                      <c:pt idx="2">
                        <c:v>11062.84619956891</c:v>
                      </c:pt>
                      <c:pt idx="3">
                        <c:v>11183.588430097971</c:v>
                      </c:pt>
                      <c:pt idx="4">
                        <c:v>11347.349526817754</c:v>
                      </c:pt>
                      <c:pt idx="5">
                        <c:v>11496.800829205727</c:v>
                      </c:pt>
                      <c:pt idx="6">
                        <c:v>11677.437102590222</c:v>
                      </c:pt>
                      <c:pt idx="7">
                        <c:v>11831.444283142715</c:v>
                      </c:pt>
                      <c:pt idx="8">
                        <c:v>11996.767812996615</c:v>
                      </c:pt>
                      <c:pt idx="9">
                        <c:v>12060.898272533013</c:v>
                      </c:pt>
                      <c:pt idx="10">
                        <c:v>11992.936668668615</c:v>
                      </c:pt>
                      <c:pt idx="11">
                        <c:v>12024.053093462653</c:v>
                      </c:pt>
                      <c:pt idx="12">
                        <c:v>11973.435077474878</c:v>
                      </c:pt>
                      <c:pt idx="13">
                        <c:v>11790.821060461218</c:v>
                      </c:pt>
                      <c:pt idx="14">
                        <c:v>11582.075119011961</c:v>
                      </c:pt>
                      <c:pt idx="15">
                        <c:v>11371.129817351924</c:v>
                      </c:pt>
                      <c:pt idx="16">
                        <c:v>11162.240093643684</c:v>
                      </c:pt>
                      <c:pt idx="17">
                        <c:v>11005.558507480453</c:v>
                      </c:pt>
                      <c:pt idx="18">
                        <c:v>10833.114277513951</c:v>
                      </c:pt>
                      <c:pt idx="19">
                        <c:v>10642.900395716784</c:v>
                      </c:pt>
                      <c:pt idx="20">
                        <c:v>10448.636310858135</c:v>
                      </c:pt>
                      <c:pt idx="21">
                        <c:v>10292.20145077101</c:v>
                      </c:pt>
                      <c:pt idx="22">
                        <c:v>10198.361794808241</c:v>
                      </c:pt>
                      <c:pt idx="23">
                        <c:v>10102.080751380603</c:v>
                      </c:pt>
                      <c:pt idx="24">
                        <c:v>10020.391189103371</c:v>
                      </c:pt>
                      <c:pt idx="25">
                        <c:v>10034.559215849507</c:v>
                      </c:pt>
                      <c:pt idx="26">
                        <c:v>10075.942364272581</c:v>
                      </c:pt>
                      <c:pt idx="27">
                        <c:v>10096.392387323898</c:v>
                      </c:pt>
                      <c:pt idx="28">
                        <c:v>10116.941358699161</c:v>
                      </c:pt>
                      <c:pt idx="29">
                        <c:v>10091.638579365035</c:v>
                      </c:pt>
                      <c:pt idx="30">
                        <c:v>10054.010831470765</c:v>
                      </c:pt>
                      <c:pt idx="31">
                        <c:v>10042.192878796723</c:v>
                      </c:pt>
                      <c:pt idx="32">
                        <c:v>10076.428147945348</c:v>
                      </c:pt>
                      <c:pt idx="33">
                        <c:v>10097.477602353716</c:v>
                      </c:pt>
                      <c:pt idx="34">
                        <c:v>10170.115643999421</c:v>
                      </c:pt>
                      <c:pt idx="35">
                        <c:v>10229.86134630971</c:v>
                      </c:pt>
                      <c:pt idx="36">
                        <c:v>10308.061258679039</c:v>
                      </c:pt>
                      <c:pt idx="37">
                        <c:v>10372.849705522431</c:v>
                      </c:pt>
                    </c:numCache>
                  </c:numRef>
                </c:val>
                <c:smooth val="0"/>
                <c:extLst>
                  <c:ext xmlns:c16="http://schemas.microsoft.com/office/drawing/2014/chart" uri="{C3380CC4-5D6E-409C-BE32-E72D297353CC}">
                    <c16:uniqueId val="{00000000-2D6B-4963-B83F-F6252938BEFD}"/>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'12 month rolling by region'!$L$3</c15:sqref>
                        </c15:formulaRef>
                      </c:ext>
                    </c:extLst>
                    <c:strCache>
                      <c:ptCount val="1"/>
                      <c:pt idx="0">
                        <c:v>Australia</c:v>
                      </c:pt>
                    </c:strCache>
                  </c:strRef>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region'!$L$27:$L$64</c15:sqref>
                        </c15:formulaRef>
                      </c:ext>
                    </c:extLst>
                    <c:numCache>
                      <c:formatCode>#,##0</c:formatCode>
                      <c:ptCount val="38"/>
                      <c:pt idx="0">
                        <c:v>9647.7571849414853</c:v>
                      </c:pt>
                      <c:pt idx="1">
                        <c:v>9683.742213911486</c:v>
                      </c:pt>
                      <c:pt idx="2">
                        <c:v>9710.7839655376065</c:v>
                      </c:pt>
                      <c:pt idx="3">
                        <c:v>9731.6789841235022</c:v>
                      </c:pt>
                      <c:pt idx="4">
                        <c:v>9779.5649196257255</c:v>
                      </c:pt>
                      <c:pt idx="5">
                        <c:v>9820.6460749350008</c:v>
                      </c:pt>
                      <c:pt idx="6">
                        <c:v>9839.2214803709667</c:v>
                      </c:pt>
                      <c:pt idx="7">
                        <c:v>9848.4764389030061</c:v>
                      </c:pt>
                      <c:pt idx="8">
                        <c:v>9825.858194810502</c:v>
                      </c:pt>
                      <c:pt idx="9">
                        <c:v>9797.176712901799</c:v>
                      </c:pt>
                      <c:pt idx="10">
                        <c:v>9777.2435908736934</c:v>
                      </c:pt>
                      <c:pt idx="11">
                        <c:v>9779.2303260059107</c:v>
                      </c:pt>
                      <c:pt idx="12">
                        <c:v>9760.3039536495053</c:v>
                      </c:pt>
                      <c:pt idx="13">
                        <c:v>9755.8445696776926</c:v>
                      </c:pt>
                      <c:pt idx="14">
                        <c:v>9728.812978244172</c:v>
                      </c:pt>
                      <c:pt idx="15">
                        <c:v>9680.9074447531402</c:v>
                      </c:pt>
                      <c:pt idx="16">
                        <c:v>9609.5865002490827</c:v>
                      </c:pt>
                      <c:pt idx="17">
                        <c:v>9535.6327362112497</c:v>
                      </c:pt>
                      <c:pt idx="18">
                        <c:v>9439.0743664919737</c:v>
                      </c:pt>
                      <c:pt idx="19">
                        <c:v>9314.4827863225255</c:v>
                      </c:pt>
                      <c:pt idx="20">
                        <c:v>9249.9061329889555</c:v>
                      </c:pt>
                      <c:pt idx="21">
                        <c:v>9210.6575802843345</c:v>
                      </c:pt>
                      <c:pt idx="22">
                        <c:v>9161.8227941235546</c:v>
                      </c:pt>
                      <c:pt idx="23">
                        <c:v>9091.9760047286545</c:v>
                      </c:pt>
                      <c:pt idx="24">
                        <c:v>9056.7291357383292</c:v>
                      </c:pt>
                      <c:pt idx="25">
                        <c:v>9016.8749038743408</c:v>
                      </c:pt>
                      <c:pt idx="26">
                        <c:v>8999.7867755039406</c:v>
                      </c:pt>
                      <c:pt idx="27">
                        <c:v>9015.7643600510619</c:v>
                      </c:pt>
                      <c:pt idx="28">
                        <c:v>9037.5774914728408</c:v>
                      </c:pt>
                      <c:pt idx="29">
                        <c:v>9044.4003946024495</c:v>
                      </c:pt>
                      <c:pt idx="30">
                        <c:v>9065.0079049872948</c:v>
                      </c:pt>
                      <c:pt idx="31">
                        <c:v>9133.8336362267764</c:v>
                      </c:pt>
                      <c:pt idx="32">
                        <c:v>9172.8976707443453</c:v>
                      </c:pt>
                      <c:pt idx="33">
                        <c:v>9199.4981443326196</c:v>
                      </c:pt>
                      <c:pt idx="34">
                        <c:v>9232.9025099318333</c:v>
                      </c:pt>
                      <c:pt idx="35">
                        <c:v>9254.4506432296712</c:v>
                      </c:pt>
                      <c:pt idx="36">
                        <c:v>9270.4102458491216</c:v>
                      </c:pt>
                      <c:pt idx="37">
                        <c:v>9301.4254362920583</c:v>
                      </c:pt>
                    </c:numCache>
                  </c:numRef>
                </c:val>
                <c:smooth val="0"/>
                <c:extLst xmlns:c15="http://schemas.microsoft.com/office/drawing/2012/chart">
                  <c:ext xmlns:c16="http://schemas.microsoft.com/office/drawing/2014/chart" uri="{C3380CC4-5D6E-409C-BE32-E72D297353CC}">
                    <c16:uniqueId val="{00000001-2D6B-4963-B83F-F6252938BEFD}"/>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'12 month rolling by region'!$M$3</c15:sqref>
                        </c15:formulaRef>
                      </c:ext>
                    </c:extLst>
                    <c:strCache>
                      <c:ptCount val="1"/>
                      <c:pt idx="0">
                        <c:v>EU28</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region'!$M$27:$M$64</c15:sqref>
                        </c15:formulaRef>
                      </c:ext>
                    </c:extLst>
                    <c:numCache>
                      <c:formatCode>#,##0</c:formatCode>
                      <c:ptCount val="38"/>
                      <c:pt idx="0">
                        <c:v>129331.16413440001</c:v>
                      </c:pt>
                      <c:pt idx="1">
                        <c:v>129517.3257948</c:v>
                      </c:pt>
                      <c:pt idx="2">
                        <c:v>129866.44810319999</c:v>
                      </c:pt>
                      <c:pt idx="3">
                        <c:v>130287.49452119999</c:v>
                      </c:pt>
                      <c:pt idx="4">
                        <c:v>130589.36018399998</c:v>
                      </c:pt>
                      <c:pt idx="5">
                        <c:v>130899.50012999999</c:v>
                      </c:pt>
                      <c:pt idx="6">
                        <c:v>131116.96227719999</c:v>
                      </c:pt>
                      <c:pt idx="7">
                        <c:v>131663.0552568</c:v>
                      </c:pt>
                      <c:pt idx="8">
                        <c:v>132156.24915119997</c:v>
                      </c:pt>
                      <c:pt idx="9">
                        <c:v>132738.39158999998</c:v>
                      </c:pt>
                      <c:pt idx="10">
                        <c:v>133282.62965399999</c:v>
                      </c:pt>
                      <c:pt idx="11">
                        <c:v>134259.20872679999</c:v>
                      </c:pt>
                      <c:pt idx="12">
                        <c:v>134922.53043000001</c:v>
                      </c:pt>
                      <c:pt idx="13">
                        <c:v>135153.21977640002</c:v>
                      </c:pt>
                      <c:pt idx="14">
                        <c:v>135353.57979600001</c:v>
                      </c:pt>
                      <c:pt idx="15">
                        <c:v>135202.38960720002</c:v>
                      </c:pt>
                      <c:pt idx="16">
                        <c:v>135090.1623576</c:v>
                      </c:pt>
                      <c:pt idx="17">
                        <c:v>134971.40891279999</c:v>
                      </c:pt>
                      <c:pt idx="18">
                        <c:v>134729.25016680002</c:v>
                      </c:pt>
                      <c:pt idx="19">
                        <c:v>134367.6290292</c:v>
                      </c:pt>
                      <c:pt idx="20">
                        <c:v>134020.46846399998</c:v>
                      </c:pt>
                      <c:pt idx="21">
                        <c:v>133721.77849440003</c:v>
                      </c:pt>
                      <c:pt idx="22">
                        <c:v>133632.52889040002</c:v>
                      </c:pt>
                      <c:pt idx="23">
                        <c:v>133223.20437360002</c:v>
                      </c:pt>
                      <c:pt idx="24">
                        <c:v>133390.8363012</c:v>
                      </c:pt>
                      <c:pt idx="25">
                        <c:v>133530.50853240001</c:v>
                      </c:pt>
                      <c:pt idx="26">
                        <c:v>133643.02713</c:v>
                      </c:pt>
                      <c:pt idx="27">
                        <c:v>133924.3527588</c:v>
                      </c:pt>
                      <c:pt idx="28">
                        <c:v>134257.4412156</c:v>
                      </c:pt>
                      <c:pt idx="29">
                        <c:v>134589.1894716</c:v>
                      </c:pt>
                      <c:pt idx="30">
                        <c:v>135083.54875800002</c:v>
                      </c:pt>
                      <c:pt idx="31">
                        <c:v>135654.26064360002</c:v>
                      </c:pt>
                      <c:pt idx="32">
                        <c:v>136290.04996080001</c:v>
                      </c:pt>
                      <c:pt idx="33">
                        <c:v>136807.44516239999</c:v>
                      </c:pt>
                      <c:pt idx="34">
                        <c:v>137298.4539468</c:v>
                      </c:pt>
                      <c:pt idx="35">
                        <c:v>137617.70337359997</c:v>
                      </c:pt>
                      <c:pt idx="36">
                        <c:v>137729.69754479997</c:v>
                      </c:pt>
                      <c:pt idx="37">
                        <c:v>137863.73704800001</c:v>
                      </c:pt>
                    </c:numCache>
                  </c:numRef>
                </c:val>
                <c:smooth val="0"/>
                <c:extLst xmlns:c15="http://schemas.microsoft.com/office/drawing/2012/chart">
                  <c:ext xmlns:c16="http://schemas.microsoft.com/office/drawing/2014/chart" uri="{C3380CC4-5D6E-409C-BE32-E72D297353CC}">
                    <c16:uniqueId val="{00000002-2D6B-4963-B83F-F6252938BEFD}"/>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'12 month rolling by region'!$N$3</c15:sqref>
                        </c15:formulaRef>
                      </c:ext>
                    </c:extLst>
                    <c:strCache>
                      <c:ptCount val="1"/>
                      <c:pt idx="0">
                        <c:v>New Zealand</c:v>
                      </c:pt>
                    </c:strCache>
                  </c:strRef>
                </c:tx>
                <c:spPr>
                  <a:ln w="28575" cap="rnd">
                    <a:solidFill>
                      <a:schemeClr val="accent4"/>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region'!$N$27:$N$64</c15:sqref>
                        </c15:formulaRef>
                      </c:ext>
                    </c:extLst>
                    <c:numCache>
                      <c:formatCode>#,##0</c:formatCode>
                      <c:ptCount val="38"/>
                      <c:pt idx="0">
                        <c:v>21097.164130102294</c:v>
                      </c:pt>
                      <c:pt idx="1">
                        <c:v>21203.352194881241</c:v>
                      </c:pt>
                      <c:pt idx="2">
                        <c:v>21278.129161874163</c:v>
                      </c:pt>
                      <c:pt idx="3">
                        <c:v>21289.618137682231</c:v>
                      </c:pt>
                      <c:pt idx="4">
                        <c:v>21322.663513895859</c:v>
                      </c:pt>
                      <c:pt idx="5">
                        <c:v>21312.214475292643</c:v>
                      </c:pt>
                      <c:pt idx="6">
                        <c:v>21109.174991981788</c:v>
                      </c:pt>
                      <c:pt idx="7">
                        <c:v>21023.562749621891</c:v>
                      </c:pt>
                      <c:pt idx="8">
                        <c:v>20960.654317950015</c:v>
                      </c:pt>
                      <c:pt idx="9">
                        <c:v>20917.905328386951</c:v>
                      </c:pt>
                      <c:pt idx="10">
                        <c:v>20866.26428323927</c:v>
                      </c:pt>
                      <c:pt idx="11">
                        <c:v>20968.782808256972</c:v>
                      </c:pt>
                      <c:pt idx="12">
                        <c:v>20955.149818202903</c:v>
                      </c:pt>
                      <c:pt idx="13">
                        <c:v>20920.610203181124</c:v>
                      </c:pt>
                      <c:pt idx="14">
                        <c:v>20947.800941565809</c:v>
                      </c:pt>
                      <c:pt idx="15">
                        <c:v>20947.702292684324</c:v>
                      </c:pt>
                      <c:pt idx="16">
                        <c:v>20949.425346868742</c:v>
                      </c:pt>
                      <c:pt idx="17">
                        <c:v>20913.748949540819</c:v>
                      </c:pt>
                      <c:pt idx="18">
                        <c:v>20939.851769205277</c:v>
                      </c:pt>
                      <c:pt idx="19">
                        <c:v>20769.784821027919</c:v>
                      </c:pt>
                      <c:pt idx="20">
                        <c:v>20638.223897853484</c:v>
                      </c:pt>
                      <c:pt idx="21">
                        <c:v>20564.827990478665</c:v>
                      </c:pt>
                      <c:pt idx="22">
                        <c:v>20549.11509617907</c:v>
                      </c:pt>
                      <c:pt idx="23">
                        <c:v>20493.701213538407</c:v>
                      </c:pt>
                      <c:pt idx="24">
                        <c:v>20648.944167907426</c:v>
                      </c:pt>
                      <c:pt idx="25">
                        <c:v>20733.303556057363</c:v>
                      </c:pt>
                      <c:pt idx="26">
                        <c:v>20727.343830884558</c:v>
                      </c:pt>
                      <c:pt idx="27">
                        <c:v>20757.187621517583</c:v>
                      </c:pt>
                      <c:pt idx="28">
                        <c:v>20773.692977572151</c:v>
                      </c:pt>
                      <c:pt idx="29">
                        <c:v>20753.455452859871</c:v>
                      </c:pt>
                      <c:pt idx="30">
                        <c:v>20713.509335835257</c:v>
                      </c:pt>
                      <c:pt idx="31">
                        <c:v>20793.121936345789</c:v>
                      </c:pt>
                      <c:pt idx="32">
                        <c:v>20909.699959214802</c:v>
                      </c:pt>
                      <c:pt idx="33">
                        <c:v>20842.649909238382</c:v>
                      </c:pt>
                      <c:pt idx="34">
                        <c:v>20727.815082224464</c:v>
                      </c:pt>
                      <c:pt idx="35">
                        <c:v>20693.918609667606</c:v>
                      </c:pt>
                      <c:pt idx="36">
                        <c:v>20666.701321030472</c:v>
                      </c:pt>
                      <c:pt idx="37">
                        <c:v>20707.512034700128</c:v>
                      </c:pt>
                    </c:numCache>
                  </c:numRef>
                </c:val>
                <c:smooth val="0"/>
                <c:extLst xmlns:c15="http://schemas.microsoft.com/office/drawing/2012/chart">
                  <c:ext xmlns:c16="http://schemas.microsoft.com/office/drawing/2014/chart" uri="{C3380CC4-5D6E-409C-BE32-E72D297353CC}">
                    <c16:uniqueId val="{00000003-2D6B-4963-B83F-F6252938BEF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'12 month rolling by region'!$O$3</c15:sqref>
                        </c15:formulaRef>
                      </c:ext>
                    </c:extLst>
                    <c:strCache>
                      <c:ptCount val="1"/>
                      <c:pt idx="0">
                        <c:v>United States</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region'!$O$27:$O$64</c15:sqref>
                        </c15:formulaRef>
                      </c:ext>
                    </c:extLst>
                    <c:numCache>
                      <c:formatCode>#,##0</c:formatCode>
                      <c:ptCount val="38"/>
                      <c:pt idx="0">
                        <c:v>91172.879389245121</c:v>
                      </c:pt>
                      <c:pt idx="1">
                        <c:v>91311.640167361926</c:v>
                      </c:pt>
                      <c:pt idx="2">
                        <c:v>91458.770643206401</c:v>
                      </c:pt>
                      <c:pt idx="3">
                        <c:v>91538.062516416001</c:v>
                      </c:pt>
                      <c:pt idx="4">
                        <c:v>91638.498889148163</c:v>
                      </c:pt>
                      <c:pt idx="5">
                        <c:v>91716.028720730872</c:v>
                      </c:pt>
                      <c:pt idx="6">
                        <c:v>91760.079761402871</c:v>
                      </c:pt>
                      <c:pt idx="7">
                        <c:v>91785.188854585911</c:v>
                      </c:pt>
                      <c:pt idx="8">
                        <c:v>91843.33622827295</c:v>
                      </c:pt>
                      <c:pt idx="9">
                        <c:v>91889.149310571855</c:v>
                      </c:pt>
                      <c:pt idx="10">
                        <c:v>91890.470841792019</c:v>
                      </c:pt>
                      <c:pt idx="11">
                        <c:v>92213.805480324503</c:v>
                      </c:pt>
                      <c:pt idx="12">
                        <c:v>92353.006768848019</c:v>
                      </c:pt>
                      <c:pt idx="13">
                        <c:v>92419.964350669441</c:v>
                      </c:pt>
                      <c:pt idx="14">
                        <c:v>92501.458775912644</c:v>
                      </c:pt>
                      <c:pt idx="15">
                        <c:v>92619.515564913585</c:v>
                      </c:pt>
                      <c:pt idx="16">
                        <c:v>92727.440614559993</c:v>
                      </c:pt>
                      <c:pt idx="17">
                        <c:v>92856.069653322236</c:v>
                      </c:pt>
                      <c:pt idx="18">
                        <c:v>93021.701566248943</c:v>
                      </c:pt>
                      <c:pt idx="19">
                        <c:v>93214.204613985596</c:v>
                      </c:pt>
                      <c:pt idx="20">
                        <c:v>93397.897453587837</c:v>
                      </c:pt>
                      <c:pt idx="21">
                        <c:v>93580.268761969914</c:v>
                      </c:pt>
                      <c:pt idx="22">
                        <c:v>93771.890788893128</c:v>
                      </c:pt>
                      <c:pt idx="23">
                        <c:v>93679.383603481925</c:v>
                      </c:pt>
                      <c:pt idx="24">
                        <c:v>93828.716631360003</c:v>
                      </c:pt>
                      <c:pt idx="25">
                        <c:v>93998.313137947203</c:v>
                      </c:pt>
                      <c:pt idx="26">
                        <c:v>94147.646165825281</c:v>
                      </c:pt>
                      <c:pt idx="27">
                        <c:v>94274.953673367374</c:v>
                      </c:pt>
                      <c:pt idx="28">
                        <c:v>94433.537419786575</c:v>
                      </c:pt>
                      <c:pt idx="29">
                        <c:v>94590.799634985597</c:v>
                      </c:pt>
                      <c:pt idx="30">
                        <c:v>94663.924362501115</c:v>
                      </c:pt>
                      <c:pt idx="31">
                        <c:v>94753.788485471989</c:v>
                      </c:pt>
                      <c:pt idx="32">
                        <c:v>94824.270150547192</c:v>
                      </c:pt>
                      <c:pt idx="33">
                        <c:v>94915.015294331504</c:v>
                      </c:pt>
                      <c:pt idx="34">
                        <c:v>95051.133010007994</c:v>
                      </c:pt>
                      <c:pt idx="35">
                        <c:v>95174.035413482881</c:v>
                      </c:pt>
                      <c:pt idx="36">
                        <c:v>95283.722504756166</c:v>
                      </c:pt>
                      <c:pt idx="37">
                        <c:v>95318.963337293782</c:v>
                      </c:pt>
                    </c:numCache>
                  </c:numRef>
                </c:val>
                <c:smooth val="0"/>
                <c:extLst xmlns:c15="http://schemas.microsoft.com/office/drawing/2012/chart">
                  <c:ext xmlns:c16="http://schemas.microsoft.com/office/drawing/2014/chart" uri="{C3380CC4-5D6E-409C-BE32-E72D297353CC}">
                    <c16:uniqueId val="{00000004-2D6B-4963-B83F-F6252938BEFD}"/>
                  </c:ext>
                </c:extLst>
              </c15:ser>
            </c15:filteredLineSeries>
          </c:ext>
        </c:extLst>
      </c:lineChart>
      <c:dateAx>
        <c:axId val="4742571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6312"/>
        <c:crosses val="autoZero"/>
        <c:auto val="1"/>
        <c:lblOffset val="100"/>
        <c:baseTimeUnit val="months"/>
      </c:dateAx>
      <c:valAx>
        <c:axId val="4739363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257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5"/>
          <c:order val="5"/>
          <c:tx>
            <c:strRef>
              <c:f>'12 month rolling by region'!$W$3</c:f>
              <c:strCache>
                <c:ptCount val="1"/>
                <c:pt idx="0">
                  <c:v>Global</c:v>
                </c:pt>
              </c:strCache>
            </c:strRef>
          </c:tx>
          <c:spPr>
            <a:solidFill>
              <a:schemeClr val="accent6"/>
            </a:solidFill>
            <a:ln>
              <a:noFill/>
            </a:ln>
            <a:effectLst/>
          </c:spPr>
          <c:invertIfNegative val="0"/>
          <c:cat>
            <c:numRef>
              <c:f>'12 month rolling by region'!$A$27:$A$77</c:f>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f>'12 month rolling by region'!$W$27:$W$77</c:f>
              <c:numCache>
                <c:formatCode>#,##0</c:formatCode>
                <c:ptCount val="51"/>
                <c:pt idx="0">
                  <c:v>7006.5910247226129</c:v>
                </c:pt>
                <c:pt idx="1">
                  <c:v>6337.4296537171467</c:v>
                </c:pt>
                <c:pt idx="2">
                  <c:v>6187.9205278315349</c:v>
                </c:pt>
                <c:pt idx="3">
                  <c:v>6056.7461345942575</c:v>
                </c:pt>
                <c:pt idx="4">
                  <c:v>5929.9901197477011</c:v>
                </c:pt>
                <c:pt idx="5">
                  <c:v>5757.0325512525742</c:v>
                </c:pt>
                <c:pt idx="6">
                  <c:v>4969.9086150843941</c:v>
                </c:pt>
                <c:pt idx="7">
                  <c:v>4948.3021850597288</c:v>
                </c:pt>
                <c:pt idx="8">
                  <c:v>5056.882085873367</c:v>
                </c:pt>
                <c:pt idx="9">
                  <c:v>5175.5997152113705</c:v>
                </c:pt>
                <c:pt idx="10">
                  <c:v>5450.208238999825</c:v>
                </c:pt>
                <c:pt idx="11">
                  <c:v>7094.0317529613385</c:v>
                </c:pt>
                <c:pt idx="12">
                  <c:v>7782.8792790011503</c:v>
                </c:pt>
                <c:pt idx="13">
                  <c:v>7310.2566081085242</c:v>
                </c:pt>
                <c:pt idx="14">
                  <c:v>6736.7495373474667</c:v>
                </c:pt>
                <c:pt idx="15">
                  <c:v>5791.2021373832831</c:v>
                </c:pt>
                <c:pt idx="16">
                  <c:v>4861.4178794340114</c:v>
                </c:pt>
                <c:pt idx="17">
                  <c:v>4037.2285291905282</c:v>
                </c:pt>
                <c:pt idx="18">
                  <c:v>3460.1165327142808</c:v>
                </c:pt>
                <c:pt idx="19">
                  <c:v>2157.2740631993511</c:v>
                </c:pt>
                <c:pt idx="20">
                  <c:v>972.26655405835481</c:v>
                </c:pt>
                <c:pt idx="21">
                  <c:v>-33.786936489690561</c:v>
                </c:pt>
                <c:pt idx="22">
                  <c:v>-495.82567416958045</c:v>
                </c:pt>
                <c:pt idx="23">
                  <c:v>-2654.7344881203608</c:v>
                </c:pt>
                <c:pt idx="24">
                  <c:v>-3018.8086228661705</c:v>
                </c:pt>
                <c:pt idx="25">
                  <c:v>-2726.9006142609869</c:v>
                </c:pt>
                <c:pt idx="26">
                  <c:v>-2519.9813442482264</c:v>
                </c:pt>
                <c:pt idx="27">
                  <c:v>-1752.9939258430968</c:v>
                </c:pt>
                <c:pt idx="28">
                  <c:v>-919.66444979078369</c:v>
                </c:pt>
                <c:pt idx="29">
                  <c:v>-212.93522594176466</c:v>
                </c:pt>
                <c:pt idx="30">
                  <c:v>617.00904653425096</c:v>
                </c:pt>
                <c:pt idx="31">
                  <c:v>2068.1959341884358</c:v>
                </c:pt>
                <c:pt idx="32">
                  <c:v>3518.2136299632257</c:v>
                </c:pt>
                <c:pt idx="33">
                  <c:v>4492.3518347523641</c:v>
                </c:pt>
                <c:pt idx="34">
                  <c:v>5166.7008285598131</c:v>
                </c:pt>
                <c:pt idx="35">
                  <c:v>6379.6234395602369</c:v>
                </c:pt>
                <c:pt idx="36">
                  <c:v>6312.9754498056718</c:v>
                </c:pt>
                <c:pt idx="37">
                  <c:v>6250.9282156798872</c:v>
                </c:pt>
                <c:pt idx="38">
                  <c:v>6368.2863026344567</c:v>
                </c:pt>
                <c:pt idx="39">
                  <c:v>6183.355603646487</c:v>
                </c:pt>
                <c:pt idx="40">
                  <c:v>5812.3630770648015</c:v>
                </c:pt>
                <c:pt idx="41">
                  <c:v>5551.0727356021525</c:v>
                </c:pt>
                <c:pt idx="42">
                  <c:v>5308.5453984028427</c:v>
                </c:pt>
                <c:pt idx="43">
                  <c:v>4690.5511222542846</c:v>
                </c:pt>
                <c:pt idx="44">
                  <c:v>3704.9922894162592</c:v>
                </c:pt>
                <c:pt idx="45">
                  <c:v>3092.1173533773981</c:v>
                </c:pt>
                <c:pt idx="46">
                  <c:v>2374.4212679087068</c:v>
                </c:pt>
                <c:pt idx="47">
                  <c:v>1669.6057242839015</c:v>
                </c:pt>
                <c:pt idx="48">
                  <c:v>1151.1667264619609</c:v>
                </c:pt>
                <c:pt idx="49">
                  <c:v>755.09375997155439</c:v>
                </c:pt>
                <c:pt idx="50">
                  <c:v>180.17836121283472</c:v>
                </c:pt>
              </c:numCache>
            </c:numRef>
          </c:val>
          <c:extLst>
            <c:ext xmlns:c16="http://schemas.microsoft.com/office/drawing/2014/chart" uri="{C3380CC4-5D6E-409C-BE32-E72D297353CC}">
              <c16:uniqueId val="{00000000-035D-4310-9641-2D87EBA6C979}"/>
            </c:ext>
          </c:extLst>
        </c:ser>
        <c:dLbls>
          <c:showLegendKey val="0"/>
          <c:showVal val="0"/>
          <c:showCatName val="0"/>
          <c:showSerName val="0"/>
          <c:showPercent val="0"/>
          <c:showBubbleSize val="0"/>
        </c:dLbls>
        <c:gapWidth val="150"/>
        <c:axId val="473937096"/>
        <c:axId val="473937488"/>
        <c:extLst>
          <c:ext xmlns:c15="http://schemas.microsoft.com/office/drawing/2012/chart" uri="{02D57815-91ED-43cb-92C2-25804820EDAC}">
            <c15:filteredBarSeries>
              <c15:ser>
                <c:idx val="0"/>
                <c:order val="0"/>
                <c:tx>
                  <c:strRef>
                    <c:extLst>
                      <c:ext uri="{02D57815-91ED-43cb-92C2-25804820EDAC}">
                        <c15:formulaRef>
                          <c15:sqref>'12 month rolling by region'!$R$3</c15:sqref>
                        </c15:formulaRef>
                      </c:ext>
                    </c:extLst>
                    <c:strCache>
                      <c:ptCount val="1"/>
                      <c:pt idx="0">
                        <c:v>Argentina</c:v>
                      </c:pt>
                    </c:strCache>
                  </c:strRef>
                </c:tx>
                <c:spPr>
                  <a:solidFill>
                    <a:schemeClr val="accent1"/>
                  </a:solidFill>
                  <a:ln>
                    <a:noFill/>
                  </a:ln>
                  <a:effectLst/>
                </c:spPr>
                <c:invertIfNegative val="0"/>
                <c:cat>
                  <c:numRef>
                    <c:extLst>
                      <c:ex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c:ext uri="{02D57815-91ED-43cb-92C2-25804820EDAC}">
                        <c15:formulaRef>
                          <c15:sqref>'12 month rolling by region'!$R$27:$R$67</c15:sqref>
                        </c15:formulaRef>
                      </c:ext>
                    </c:extLst>
                    <c:numCache>
                      <c:formatCode>#,##0</c:formatCode>
                      <c:ptCount val="41"/>
                      <c:pt idx="0">
                        <c:v>-232.21806951473081</c:v>
                      </c:pt>
                      <c:pt idx="1">
                        <c:v>-125.25701867368844</c:v>
                      </c:pt>
                      <c:pt idx="2">
                        <c:v>-43.453800431088894</c:v>
                      </c:pt>
                      <c:pt idx="3">
                        <c:v>105.38843009797165</c:v>
                      </c:pt>
                      <c:pt idx="4">
                        <c:v>325.9495268177543</c:v>
                      </c:pt>
                      <c:pt idx="5">
                        <c:v>487.60082920572677</c:v>
                      </c:pt>
                      <c:pt idx="6">
                        <c:v>630.93710259022191</c:v>
                      </c:pt>
                      <c:pt idx="7">
                        <c:v>828.24428314271609</c:v>
                      </c:pt>
                      <c:pt idx="8">
                        <c:v>1035.7678129966152</c:v>
                      </c:pt>
                      <c:pt idx="9">
                        <c:v>1050.9982725330119</c:v>
                      </c:pt>
                      <c:pt idx="10">
                        <c:v>966.54653234513171</c:v>
                      </c:pt>
                      <c:pt idx="11">
                        <c:v>1128.7409527342661</c:v>
                      </c:pt>
                      <c:pt idx="12">
                        <c:v>1040.8531469896097</c:v>
                      </c:pt>
                      <c:pt idx="13">
                        <c:v>776.67807913490833</c:v>
                      </c:pt>
                      <c:pt idx="14">
                        <c:v>519.22891944305047</c:v>
                      </c:pt>
                      <c:pt idx="15">
                        <c:v>187.54138725395387</c:v>
                      </c:pt>
                      <c:pt idx="16">
                        <c:v>-185.10943317406964</c:v>
                      </c:pt>
                      <c:pt idx="17">
                        <c:v>-491.24232172527445</c:v>
                      </c:pt>
                      <c:pt idx="18">
                        <c:v>-844.32282507627133</c:v>
                      </c:pt>
                      <c:pt idx="19">
                        <c:v>-1188.5438874259307</c:v>
                      </c:pt>
                      <c:pt idx="20">
                        <c:v>-1548.1315021384798</c:v>
                      </c:pt>
                      <c:pt idx="21">
                        <c:v>-1768.6968217620033</c:v>
                      </c:pt>
                      <c:pt idx="22">
                        <c:v>-1794.5748738603743</c:v>
                      </c:pt>
                      <c:pt idx="23">
                        <c:v>-1921.9723420820501</c:v>
                      </c:pt>
                      <c:pt idx="24">
                        <c:v>-1953.0438883715069</c:v>
                      </c:pt>
                      <c:pt idx="25">
                        <c:v>-1756.2618446117103</c:v>
                      </c:pt>
                      <c:pt idx="26">
                        <c:v>-1506.1327547393794</c:v>
                      </c:pt>
                      <c:pt idx="27">
                        <c:v>-1274.7374300280262</c:v>
                      </c:pt>
                      <c:pt idx="28">
                        <c:v>-1045.2987349445229</c:v>
                      </c:pt>
                      <c:pt idx="29">
                        <c:v>-913.91992811541786</c:v>
                      </c:pt>
                      <c:pt idx="30">
                        <c:v>-779.10344604318561</c:v>
                      </c:pt>
                      <c:pt idx="31">
                        <c:v>-600.70751692006161</c:v>
                      </c:pt>
                      <c:pt idx="32">
                        <c:v>-372.20816291278788</c:v>
                      </c:pt>
                      <c:pt idx="33">
                        <c:v>-194.72384841729399</c:v>
                      </c:pt>
                      <c:pt idx="34">
                        <c:v>-28.246150808819948</c:v>
                      </c:pt>
                      <c:pt idx="35">
                        <c:v>127.78059492910688</c:v>
                      </c:pt>
                      <c:pt idx="36">
                        <c:v>287.67006957566809</c:v>
                      </c:pt>
                      <c:pt idx="37">
                        <c:v>338.29048967292329</c:v>
                      </c:pt>
                      <c:pt idx="38">
                        <c:v>313.06649805268898</c:v>
                      </c:pt>
                      <c:pt idx="39">
                        <c:v>330.6408636231954</c:v>
                      </c:pt>
                      <c:pt idx="40">
                        <c:v>345.67154786112587</c:v>
                      </c:pt>
                    </c:numCache>
                  </c:numRef>
                </c:val>
                <c:extLst>
                  <c:ext xmlns:c16="http://schemas.microsoft.com/office/drawing/2014/chart" uri="{C3380CC4-5D6E-409C-BE32-E72D297353CC}">
                    <c16:uniqueId val="{00000001-035D-4310-9641-2D87EBA6C97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'12 month rolling by region'!$S$3</c15:sqref>
                        </c15:formulaRef>
                      </c:ext>
                    </c:extLst>
                    <c:strCache>
                      <c:ptCount val="1"/>
                      <c:pt idx="0">
                        <c:v>Australia</c:v>
                      </c:pt>
                    </c:strCache>
                  </c:strRef>
                </c:tx>
                <c:spPr>
                  <a:solidFill>
                    <a:schemeClr val="accent2"/>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region'!$S$27:$S$67</c15:sqref>
                        </c15:formulaRef>
                      </c:ext>
                    </c:extLst>
                    <c:numCache>
                      <c:formatCode>#,##0</c:formatCode>
                      <c:ptCount val="41"/>
                      <c:pt idx="0">
                        <c:v>546.89458134148481</c:v>
                      </c:pt>
                      <c:pt idx="1">
                        <c:v>550.46463131148266</c:v>
                      </c:pt>
                      <c:pt idx="2">
                        <c:v>525.92756794760317</c:v>
                      </c:pt>
                      <c:pt idx="3">
                        <c:v>492.96581052349939</c:v>
                      </c:pt>
                      <c:pt idx="4">
                        <c:v>519.05753205572364</c:v>
                      </c:pt>
                      <c:pt idx="5">
                        <c:v>525.37434436499825</c:v>
                      </c:pt>
                      <c:pt idx="6">
                        <c:v>481.16527214967209</c:v>
                      </c:pt>
                      <c:pt idx="7">
                        <c:v>401.09640573171419</c:v>
                      </c:pt>
                      <c:pt idx="8">
                        <c:v>322.63997158920938</c:v>
                      </c:pt>
                      <c:pt idx="9">
                        <c:v>283.918180050312</c:v>
                      </c:pt>
                      <c:pt idx="10">
                        <c:v>236.78355399220709</c:v>
                      </c:pt>
                      <c:pt idx="11">
                        <c:v>180.5866030844245</c:v>
                      </c:pt>
                      <c:pt idx="12">
                        <c:v>112.54676870801995</c:v>
                      </c:pt>
                      <c:pt idx="13">
                        <c:v>72.102355766206529</c:v>
                      </c:pt>
                      <c:pt idx="14">
                        <c:v>18.029012706565481</c:v>
                      </c:pt>
                      <c:pt idx="15">
                        <c:v>-50.771539370362007</c:v>
                      </c:pt>
                      <c:pt idx="16">
                        <c:v>-169.97841937664271</c:v>
                      </c:pt>
                      <c:pt idx="17">
                        <c:v>-285.01333872375108</c:v>
                      </c:pt>
                      <c:pt idx="18">
                        <c:v>-400.14711387899297</c:v>
                      </c:pt>
                      <c:pt idx="19">
                        <c:v>-533.99365258048056</c:v>
                      </c:pt>
                      <c:pt idx="20">
                        <c:v>-575.95206182154652</c:v>
                      </c:pt>
                      <c:pt idx="21">
                        <c:v>-586.51913261746449</c:v>
                      </c:pt>
                      <c:pt idx="22">
                        <c:v>-615.42079675013883</c:v>
                      </c:pt>
                      <c:pt idx="23">
                        <c:v>-687.25432127725617</c:v>
                      </c:pt>
                      <c:pt idx="24">
                        <c:v>-703.57481791117607</c:v>
                      </c:pt>
                      <c:pt idx="25">
                        <c:v>-738.96966580335175</c:v>
                      </c:pt>
                      <c:pt idx="26">
                        <c:v>-729.02620274023138</c:v>
                      </c:pt>
                      <c:pt idx="27">
                        <c:v>-665.14308470207834</c:v>
                      </c:pt>
                      <c:pt idx="28">
                        <c:v>-572.0090087762419</c:v>
                      </c:pt>
                      <c:pt idx="29">
                        <c:v>-491.2323416088002</c:v>
                      </c:pt>
                      <c:pt idx="30">
                        <c:v>-374.06646150467895</c:v>
                      </c:pt>
                      <c:pt idx="31">
                        <c:v>-180.64915009574906</c:v>
                      </c:pt>
                      <c:pt idx="32">
                        <c:v>-77.0084622446102</c:v>
                      </c:pt>
                      <c:pt idx="33">
                        <c:v>-11.15943595171484</c:v>
                      </c:pt>
                      <c:pt idx="34">
                        <c:v>71.079715808278706</c:v>
                      </c:pt>
                      <c:pt idx="35">
                        <c:v>162.47463850101667</c:v>
                      </c:pt>
                      <c:pt idx="36">
                        <c:v>213.68111011079236</c:v>
                      </c:pt>
                      <c:pt idx="37">
                        <c:v>284.55053241771748</c:v>
                      </c:pt>
                      <c:pt idx="38">
                        <c:v>326.48414859033073</c:v>
                      </c:pt>
                      <c:pt idx="39">
                        <c:v>308.96379255028842</c:v>
                      </c:pt>
                      <c:pt idx="40">
                        <c:v>283.4794669600542</c:v>
                      </c:pt>
                    </c:numCache>
                  </c:numRef>
                </c:val>
                <c:extLst xmlns:c15="http://schemas.microsoft.com/office/drawing/2012/chart">
                  <c:ext xmlns:c16="http://schemas.microsoft.com/office/drawing/2014/chart" uri="{C3380CC4-5D6E-409C-BE32-E72D297353CC}">
                    <c16:uniqueId val="{00000002-035D-4310-9641-2D87EBA6C97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'12 month rolling by region'!$T$3</c15:sqref>
                        </c15:formulaRef>
                      </c:ext>
                    </c:extLst>
                    <c:strCache>
                      <c:ptCount val="1"/>
                      <c:pt idx="0">
                        <c:v>EU28</c:v>
                      </c:pt>
                    </c:strCache>
                  </c:strRef>
                </c:tx>
                <c:spPr>
                  <a:solidFill>
                    <a:schemeClr val="accent3"/>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region'!$T$27:$T$67</c15:sqref>
                        </c15:formulaRef>
                      </c:ext>
                    </c:extLst>
                    <c:numCache>
                      <c:formatCode>#,##0</c:formatCode>
                      <c:ptCount val="41"/>
                      <c:pt idx="0">
                        <c:v>3515.2495824000071</c:v>
                      </c:pt>
                      <c:pt idx="1">
                        <c:v>2901.2239607999945</c:v>
                      </c:pt>
                      <c:pt idx="2">
                        <c:v>2731.2709607999859</c:v>
                      </c:pt>
                      <c:pt idx="3">
                        <c:v>2577.8859503999847</c:v>
                      </c:pt>
                      <c:pt idx="4">
                        <c:v>2365.6583555999823</c:v>
                      </c:pt>
                      <c:pt idx="5">
                        <c:v>2207.7088931999897</c:v>
                      </c:pt>
                      <c:pt idx="6">
                        <c:v>1914.5545355999784</c:v>
                      </c:pt>
                      <c:pt idx="7">
                        <c:v>2238.1353360000066</c:v>
                      </c:pt>
                      <c:pt idx="8">
                        <c:v>2545.7308427999524</c:v>
                      </c:pt>
                      <c:pt idx="9">
                        <c:v>3012.3537995999795</c:v>
                      </c:pt>
                      <c:pt idx="10">
                        <c:v>3655.4753747999785</c:v>
                      </c:pt>
                      <c:pt idx="11">
                        <c:v>4773.999193199983</c:v>
                      </c:pt>
                      <c:pt idx="12">
                        <c:v>5591.3662956000044</c:v>
                      </c:pt>
                      <c:pt idx="13">
                        <c:v>5635.8939816000202</c:v>
                      </c:pt>
                      <c:pt idx="14">
                        <c:v>5487.131692800016</c:v>
                      </c:pt>
                      <c:pt idx="15">
                        <c:v>4914.8950860000332</c:v>
                      </c:pt>
                      <c:pt idx="16">
                        <c:v>4500.8021736000228</c:v>
                      </c:pt>
                      <c:pt idx="17">
                        <c:v>4071.9087828000047</c:v>
                      </c:pt>
                      <c:pt idx="18">
                        <c:v>3612.2878896000329</c:v>
                      </c:pt>
                      <c:pt idx="19">
                        <c:v>2704.5737724000064</c:v>
                      </c:pt>
                      <c:pt idx="20">
                        <c:v>1864.2193128000072</c:v>
                      </c:pt>
                      <c:pt idx="21">
                        <c:v>983.38690440004575</c:v>
                      </c:pt>
                      <c:pt idx="22">
                        <c:v>349.89923640002962</c:v>
                      </c:pt>
                      <c:pt idx="23">
                        <c:v>-1036.004353199969</c:v>
                      </c:pt>
                      <c:pt idx="24">
                        <c:v>-1531.6941288000089</c:v>
                      </c:pt>
                      <c:pt idx="25">
                        <c:v>-1622.7112440000055</c:v>
                      </c:pt>
                      <c:pt idx="26">
                        <c:v>-1710.5526660000032</c:v>
                      </c:pt>
                      <c:pt idx="27">
                        <c:v>-1278.036848400021</c:v>
                      </c:pt>
                      <c:pt idx="28">
                        <c:v>-832.72114199999487</c:v>
                      </c:pt>
                      <c:pt idx="29">
                        <c:v>-382.21944119999534</c:v>
                      </c:pt>
                      <c:pt idx="30">
                        <c:v>354.29859120000037</c:v>
                      </c:pt>
                      <c:pt idx="31">
                        <c:v>1286.6316144000157</c:v>
                      </c:pt>
                      <c:pt idx="32">
                        <c:v>2269.5814968000341</c:v>
                      </c:pt>
                      <c:pt idx="33">
                        <c:v>3085.6666679999616</c:v>
                      </c:pt>
                      <c:pt idx="34">
                        <c:v>3665.9250563999813</c:v>
                      </c:pt>
                      <c:pt idx="35">
                        <c:v>4394.4989999999525</c:v>
                      </c:pt>
                      <c:pt idx="36">
                        <c:v>4338.8612435999676</c:v>
                      </c:pt>
                      <c:pt idx="37">
                        <c:v>4333.2285155999998</c:v>
                      </c:pt>
                      <c:pt idx="38">
                        <c:v>4449.0781920000154</c:v>
                      </c:pt>
                      <c:pt idx="39">
                        <c:v>4301.3259096000402</c:v>
                      </c:pt>
                      <c:pt idx="40">
                        <c:v>4075.8031343999901</c:v>
                      </c:pt>
                    </c:numCache>
                  </c:numRef>
                </c:val>
                <c:extLst xmlns:c15="http://schemas.microsoft.com/office/drawing/2012/chart">
                  <c:ext xmlns:c16="http://schemas.microsoft.com/office/drawing/2014/chart" uri="{C3380CC4-5D6E-409C-BE32-E72D297353CC}">
                    <c16:uniqueId val="{00000003-035D-4310-9641-2D87EBA6C97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'12 month rolling by region'!$U$3</c15:sqref>
                        </c15:formulaRef>
                      </c:ext>
                    </c:extLst>
                    <c:strCache>
                      <c:ptCount val="1"/>
                      <c:pt idx="0">
                        <c:v>New Zealand</c:v>
                      </c:pt>
                    </c:strCache>
                  </c:strRef>
                </c:tx>
                <c:spPr>
                  <a:solidFill>
                    <a:schemeClr val="accent4"/>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region'!$U$27:$U$67</c15:sqref>
                        </c15:formulaRef>
                      </c:ext>
                    </c:extLst>
                    <c:numCache>
                      <c:formatCode>#,##0</c:formatCode>
                      <c:ptCount val="41"/>
                      <c:pt idx="0">
                        <c:v>851.65100382773744</c:v>
                      </c:pt>
                      <c:pt idx="1">
                        <c:v>648.98127944675798</c:v>
                      </c:pt>
                      <c:pt idx="2">
                        <c:v>588.81194712621436</c:v>
                      </c:pt>
                      <c:pt idx="3">
                        <c:v>586.76825578176795</c:v>
                      </c:pt>
                      <c:pt idx="4">
                        <c:v>610.16087789888115</c:v>
                      </c:pt>
                      <c:pt idx="5">
                        <c:v>541.27685244700842</c:v>
                      </c:pt>
                      <c:pt idx="6">
                        <c:v>204.99763982733202</c:v>
                      </c:pt>
                      <c:pt idx="7">
                        <c:v>-19.992795509748248</c:v>
                      </c:pt>
                      <c:pt idx="8">
                        <c:v>-164.82316801196066</c:v>
                      </c:pt>
                      <c:pt idx="9">
                        <c:v>-295.41258451463727</c:v>
                      </c:pt>
                      <c:pt idx="10">
                        <c:v>-354.81357577200106</c:v>
                      </c:pt>
                      <c:pt idx="11">
                        <c:v>-142.99175125700276</c:v>
                      </c:pt>
                      <c:pt idx="12">
                        <c:v>-142.01431189939103</c:v>
                      </c:pt>
                      <c:pt idx="13">
                        <c:v>-282.74199170011707</c:v>
                      </c:pt>
                      <c:pt idx="14">
                        <c:v>-330.3282203083545</c:v>
                      </c:pt>
                      <c:pt idx="15">
                        <c:v>-341.9158449979077</c:v>
                      </c:pt>
                      <c:pt idx="16">
                        <c:v>-373.23816702711702</c:v>
                      </c:pt>
                      <c:pt idx="17">
                        <c:v>-398.46552575182432</c:v>
                      </c:pt>
                      <c:pt idx="18">
                        <c:v>-169.3232227765111</c:v>
                      </c:pt>
                      <c:pt idx="19">
                        <c:v>-253.77792859397232</c:v>
                      </c:pt>
                      <c:pt idx="20">
                        <c:v>-322.43042009653072</c:v>
                      </c:pt>
                      <c:pt idx="21">
                        <c:v>-353.0773379082857</c:v>
                      </c:pt>
                      <c:pt idx="22">
                        <c:v>-317.14918706020035</c:v>
                      </c:pt>
                      <c:pt idx="23">
                        <c:v>-475.08159471856561</c:v>
                      </c:pt>
                      <c:pt idx="24">
                        <c:v>-306.20565029547652</c:v>
                      </c:pt>
                      <c:pt idx="25">
                        <c:v>-187.30664712376165</c:v>
                      </c:pt>
                      <c:pt idx="26">
                        <c:v>-220.45711068125092</c:v>
                      </c:pt>
                      <c:pt idx="27">
                        <c:v>-190.5146711667403</c:v>
                      </c:pt>
                      <c:pt idx="28">
                        <c:v>-175.73236929659106</c:v>
                      </c:pt>
                      <c:pt idx="29">
                        <c:v>-160.29349668094801</c:v>
                      </c:pt>
                      <c:pt idx="30">
                        <c:v>-226.34243337002044</c:v>
                      </c:pt>
                      <c:pt idx="31">
                        <c:v>23.337115317870484</c:v>
                      </c:pt>
                      <c:pt idx="32">
                        <c:v>271.47606136131799</c:v>
                      </c:pt>
                      <c:pt idx="33">
                        <c:v>277.82191875971694</c:v>
                      </c:pt>
                      <c:pt idx="34">
                        <c:v>178.69998604539433</c:v>
                      </c:pt>
                      <c:pt idx="35">
                        <c:v>200.21739612919919</c:v>
                      </c:pt>
                      <c:pt idx="36">
                        <c:v>17.75715312304601</c:v>
                      </c:pt>
                      <c:pt idx="37">
                        <c:v>-25.79152135723416</c:v>
                      </c:pt>
                      <c:pt idx="38">
                        <c:v>29.488929720078886</c:v>
                      </c:pt>
                      <c:pt idx="39">
                        <c:v>19.127638411566295</c:v>
                      </c:pt>
                      <c:pt idx="40">
                        <c:v>15.824139991462289</c:v>
                      </c:pt>
                    </c:numCache>
                  </c:numRef>
                </c:val>
                <c:extLst xmlns:c15="http://schemas.microsoft.com/office/drawing/2012/chart">
                  <c:ext xmlns:c16="http://schemas.microsoft.com/office/drawing/2014/chart" uri="{C3380CC4-5D6E-409C-BE32-E72D297353CC}">
                    <c16:uniqueId val="{00000004-035D-4310-9641-2D87EBA6C97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'12 month rolling by region'!$V$3</c15:sqref>
                        </c15:formulaRef>
                      </c:ext>
                    </c:extLst>
                    <c:strCache>
                      <c:ptCount val="1"/>
                      <c:pt idx="0">
                        <c:v>United States</c:v>
                      </c:pt>
                    </c:strCache>
                  </c:strRef>
                </c:tx>
                <c:spPr>
                  <a:solidFill>
                    <a:schemeClr val="accent5"/>
                  </a:solidFill>
                  <a:ln>
                    <a:noFill/>
                  </a:ln>
                  <a:effectLst/>
                </c:spPr>
                <c:invertIfNegative val="0"/>
                <c:cat>
                  <c:numRef>
                    <c:extLst xmlns:c15="http://schemas.microsoft.com/office/drawing/2012/chart">
                      <c:ext xmlns:c15="http://schemas.microsoft.com/office/drawing/2012/chart" uri="{02D57815-91ED-43cb-92C2-25804820EDAC}">
                        <c15:formulaRef>
                          <c15:sqref>'12 month rolling by region'!$A$27:$A$77</c15:sqref>
                        </c15:formulaRef>
                      </c:ext>
                    </c:extLst>
                    <c:numCache>
                      <c:formatCode>mmm\-yy</c:formatCode>
                      <c:ptCount val="51"/>
                      <c:pt idx="0">
                        <c:v>42064</c:v>
                      </c:pt>
                      <c:pt idx="1">
                        <c:v>42095</c:v>
                      </c:pt>
                      <c:pt idx="2">
                        <c:v>42125</c:v>
                      </c:pt>
                      <c:pt idx="3">
                        <c:v>42156</c:v>
                      </c:pt>
                      <c:pt idx="4">
                        <c:v>42186</c:v>
                      </c:pt>
                      <c:pt idx="5">
                        <c:v>42217</c:v>
                      </c:pt>
                      <c:pt idx="6">
                        <c:v>42248</c:v>
                      </c:pt>
                      <c:pt idx="7">
                        <c:v>42278</c:v>
                      </c:pt>
                      <c:pt idx="8">
                        <c:v>42309</c:v>
                      </c:pt>
                      <c:pt idx="9">
                        <c:v>42339</c:v>
                      </c:pt>
                      <c:pt idx="10">
                        <c:v>42370</c:v>
                      </c:pt>
                      <c:pt idx="11">
                        <c:v>42401</c:v>
                      </c:pt>
                      <c:pt idx="12">
                        <c:v>42430</c:v>
                      </c:pt>
                      <c:pt idx="13">
                        <c:v>42461</c:v>
                      </c:pt>
                      <c:pt idx="14">
                        <c:v>42491</c:v>
                      </c:pt>
                      <c:pt idx="15">
                        <c:v>42522</c:v>
                      </c:pt>
                      <c:pt idx="16">
                        <c:v>42552</c:v>
                      </c:pt>
                      <c:pt idx="17">
                        <c:v>42583</c:v>
                      </c:pt>
                      <c:pt idx="18">
                        <c:v>42614</c:v>
                      </c:pt>
                      <c:pt idx="19">
                        <c:v>42644</c:v>
                      </c:pt>
                      <c:pt idx="20">
                        <c:v>42675</c:v>
                      </c:pt>
                      <c:pt idx="21">
                        <c:v>42705</c:v>
                      </c:pt>
                      <c:pt idx="22">
                        <c:v>42736</c:v>
                      </c:pt>
                      <c:pt idx="23">
                        <c:v>42767</c:v>
                      </c:pt>
                      <c:pt idx="24">
                        <c:v>42795</c:v>
                      </c:pt>
                      <c:pt idx="25">
                        <c:v>42826</c:v>
                      </c:pt>
                      <c:pt idx="26">
                        <c:v>42856</c:v>
                      </c:pt>
                      <c:pt idx="27">
                        <c:v>42887</c:v>
                      </c:pt>
                      <c:pt idx="28">
                        <c:v>42917</c:v>
                      </c:pt>
                      <c:pt idx="29">
                        <c:v>42948</c:v>
                      </c:pt>
                      <c:pt idx="30">
                        <c:v>42979</c:v>
                      </c:pt>
                      <c:pt idx="31">
                        <c:v>43009</c:v>
                      </c:pt>
                      <c:pt idx="32">
                        <c:v>43040</c:v>
                      </c:pt>
                      <c:pt idx="33">
                        <c:v>43070</c:v>
                      </c:pt>
                      <c:pt idx="34">
                        <c:v>43101</c:v>
                      </c:pt>
                      <c:pt idx="35">
                        <c:v>43132</c:v>
                      </c:pt>
                      <c:pt idx="36">
                        <c:v>43160</c:v>
                      </c:pt>
                      <c:pt idx="37">
                        <c:v>43191</c:v>
                      </c:pt>
                      <c:pt idx="38">
                        <c:v>43221</c:v>
                      </c:pt>
                      <c:pt idx="39">
                        <c:v>43252</c:v>
                      </c:pt>
                      <c:pt idx="40">
                        <c:v>43282</c:v>
                      </c:pt>
                      <c:pt idx="41">
                        <c:v>43313</c:v>
                      </c:pt>
                      <c:pt idx="42">
                        <c:v>43344</c:v>
                      </c:pt>
                      <c:pt idx="43">
                        <c:v>43374</c:v>
                      </c:pt>
                      <c:pt idx="44">
                        <c:v>43405</c:v>
                      </c:pt>
                      <c:pt idx="45">
                        <c:v>43435</c:v>
                      </c:pt>
                      <c:pt idx="46">
                        <c:v>43466</c:v>
                      </c:pt>
                      <c:pt idx="47">
                        <c:v>43497</c:v>
                      </c:pt>
                      <c:pt idx="48">
                        <c:v>43525</c:v>
                      </c:pt>
                      <c:pt idx="49">
                        <c:v>43556</c:v>
                      </c:pt>
                      <c:pt idx="50">
                        <c:v>43586</c:v>
                      </c:pt>
                    </c:numCache>
                  </c:numRef>
                </c:cat>
                <c:val>
                  <c:numRef>
                    <c:extLst xmlns:c15="http://schemas.microsoft.com/office/drawing/2012/chart">
                      <c:ext xmlns:c15="http://schemas.microsoft.com/office/drawing/2012/chart" uri="{02D57815-91ED-43cb-92C2-25804820EDAC}">
                        <c15:formulaRef>
                          <c15:sqref>'12 month rolling by region'!$V$27:$V$67</c15:sqref>
                        </c15:formulaRef>
                      </c:ext>
                    </c:extLst>
                    <c:numCache>
                      <c:formatCode>#,##0</c:formatCode>
                      <c:ptCount val="41"/>
                      <c:pt idx="0">
                        <c:v>2325.0139266681654</c:v>
                      </c:pt>
                      <c:pt idx="1">
                        <c:v>2362.0168008326582</c:v>
                      </c:pt>
                      <c:pt idx="2">
                        <c:v>2385.363852388793</c:v>
                      </c:pt>
                      <c:pt idx="3">
                        <c:v>2293.7376877910428</c:v>
                      </c:pt>
                      <c:pt idx="4">
                        <c:v>2109.1638273753633</c:v>
                      </c:pt>
                      <c:pt idx="5">
                        <c:v>1995.0716320348583</c:v>
                      </c:pt>
                      <c:pt idx="6">
                        <c:v>1738.2540649171133</c:v>
                      </c:pt>
                      <c:pt idx="7">
                        <c:v>1500.8189556950383</c:v>
                      </c:pt>
                      <c:pt idx="8">
                        <c:v>1317.5666264995089</c:v>
                      </c:pt>
                      <c:pt idx="9">
                        <c:v>1123.7420475427352</c:v>
                      </c:pt>
                      <c:pt idx="10">
                        <c:v>946.21635363457608</c:v>
                      </c:pt>
                      <c:pt idx="11">
                        <c:v>1153.6967551997077</c:v>
                      </c:pt>
                      <c:pt idx="12">
                        <c:v>1180.1273796028981</c:v>
                      </c:pt>
                      <c:pt idx="13">
                        <c:v>1108.3241833075153</c:v>
                      </c:pt>
                      <c:pt idx="14">
                        <c:v>1042.6881327062438</c:v>
                      </c:pt>
                      <c:pt idx="15">
                        <c:v>1081.4530484975839</c:v>
                      </c:pt>
                      <c:pt idx="16">
                        <c:v>1088.9417254118307</c:v>
                      </c:pt>
                      <c:pt idx="17">
                        <c:v>1140.0409325913643</c:v>
                      </c:pt>
                      <c:pt idx="18">
                        <c:v>1261.6218048460723</c:v>
                      </c:pt>
                      <c:pt idx="19">
                        <c:v>1429.0157593996846</c:v>
                      </c:pt>
                      <c:pt idx="20">
                        <c:v>1554.5612253148865</c:v>
                      </c:pt>
                      <c:pt idx="21">
                        <c:v>1691.119451398059</c:v>
                      </c:pt>
                      <c:pt idx="22">
                        <c:v>1881.4199471011088</c:v>
                      </c:pt>
                      <c:pt idx="23">
                        <c:v>1465.5781231574219</c:v>
                      </c:pt>
                      <c:pt idx="24">
                        <c:v>1475.7098625119834</c:v>
                      </c:pt>
                      <c:pt idx="25">
                        <c:v>1578.3487872777623</c:v>
                      </c:pt>
                      <c:pt idx="26">
                        <c:v>1646.1873899126367</c:v>
                      </c:pt>
                      <c:pt idx="27">
                        <c:v>1655.438108453789</c:v>
                      </c:pt>
                      <c:pt idx="28">
                        <c:v>1706.0968052265816</c:v>
                      </c:pt>
                      <c:pt idx="29">
                        <c:v>1734.7299816633604</c:v>
                      </c:pt>
                      <c:pt idx="30">
                        <c:v>1642.222796252172</c:v>
                      </c:pt>
                      <c:pt idx="31">
                        <c:v>1539.583871486393</c:v>
                      </c:pt>
                      <c:pt idx="32">
                        <c:v>1426.3726969593554</c:v>
                      </c:pt>
                      <c:pt idx="33">
                        <c:v>1334.7465323615907</c:v>
                      </c:pt>
                      <c:pt idx="34">
                        <c:v>1279.242221114866</c:v>
                      </c:pt>
                      <c:pt idx="35">
                        <c:v>1494.6518100009562</c:v>
                      </c:pt>
                      <c:pt idx="36">
                        <c:v>1455.0058733961632</c:v>
                      </c:pt>
                      <c:pt idx="37">
                        <c:v>1320.650199346579</c:v>
                      </c:pt>
                      <c:pt idx="38">
                        <c:v>1250.1685342713608</c:v>
                      </c:pt>
                      <c:pt idx="39">
                        <c:v>1223.2973994614149</c:v>
                      </c:pt>
                      <c:pt idx="40">
                        <c:v>1091.5847878521163</c:v>
                      </c:pt>
                    </c:numCache>
                  </c:numRef>
                </c:val>
                <c:extLst xmlns:c15="http://schemas.microsoft.com/office/drawing/2012/chart">
                  <c:ext xmlns:c16="http://schemas.microsoft.com/office/drawing/2014/chart" uri="{C3380CC4-5D6E-409C-BE32-E72D297353CC}">
                    <c16:uniqueId val="{00000005-035D-4310-9641-2D87EBA6C979}"/>
                  </c:ext>
                </c:extLst>
              </c15:ser>
            </c15:filteredBarSeries>
          </c:ext>
        </c:extLst>
      </c:barChart>
      <c:dateAx>
        <c:axId val="4739370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488"/>
        <c:crosses val="autoZero"/>
        <c:auto val="1"/>
        <c:lblOffset val="100"/>
        <c:baseTimeUnit val="months"/>
      </c:dateAx>
      <c:valAx>
        <c:axId val="473937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93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5.svg"/><Relationship Id="rId1" Type="http://schemas.openxmlformats.org/officeDocument/2006/relationships/image" Target="../media/image4.png"/><Relationship Id="rId4" Type="http://schemas.openxmlformats.org/officeDocument/2006/relationships/image" Target="../media/image2.svg"/></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530225</xdr:colOff>
      <xdr:row>1</xdr:row>
      <xdr:rowOff>180669</xdr:rowOff>
    </xdr:to>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0.22176</cdr:x>
      <cdr:y>0.24227</cdr:y>
    </cdr:from>
    <cdr:to>
      <cdr:x>0.84509</cdr:x>
      <cdr:y>0.7733</cdr:y>
    </cdr:to>
    <cdr:pic>
      <cdr:nvPicPr>
        <cdr:cNvPr id="2" name="Picture 1">
          <a:extLst xmlns:a="http://schemas.openxmlformats.org/drawingml/2006/main">
            <a:ext uri="{FF2B5EF4-FFF2-40B4-BE49-F238E27FC236}">
              <a16:creationId xmlns:a16="http://schemas.microsoft.com/office/drawing/2014/main" id="{EFC35B6A-50CC-492C-BD3C-519AB40747F6}"/>
            </a:ext>
          </a:extLst>
        </cdr:cNvPr>
        <cdr:cNvPicPr>
          <a:picLocks xmlns:a="http://schemas.openxmlformats.org/drawingml/2006/main" noChangeAspect="1"/>
        </cdr:cNvPicPr>
      </cdr:nvPicPr>
      <cdr:blipFill rotWithShape="1">
        <a:blip xmlns:a="http://schemas.openxmlformats.org/drawingml/2006/main" xmlns:r="http://schemas.openxmlformats.org/officeDocument/2006/relationships" r:embed="rId1">
          <a:grayscl/>
          <a:extLst>
            <a:ext uri="{28A0092B-C50C-407E-A947-70E740481C1C}">
              <a14:useLocalDpi xmlns:a14="http://schemas.microsoft.com/office/drawing/2010/main" val="0"/>
            </a:ext>
          </a:extLst>
        </a:blip>
        <a:srcRect xmlns:a="http://schemas.openxmlformats.org/drawingml/2006/main" l="14685" t="22602" r="14505" b="22274"/>
        <a:stretch xmlns:a="http://schemas.openxmlformats.org/drawingml/2006/main"/>
      </cdr:blipFill>
      <cdr:spPr>
        <a:xfrm xmlns:a="http://schemas.openxmlformats.org/drawingml/2006/main">
          <a:off x="1013884" y="738718"/>
          <a:ext cx="2849879" cy="1619238"/>
        </a:xfrm>
        <a:prstGeom xmlns:a="http://schemas.openxmlformats.org/drawingml/2006/main" prst="rect">
          <a:avLst/>
        </a:prstGeom>
      </cdr:spPr>
    </cdr:pic>
  </cdr:relSizeAnchor>
  <cdr:relSizeAnchor xmlns:cdr="http://schemas.openxmlformats.org/drawingml/2006/chartDrawing">
    <cdr:from>
      <cdr:x>0</cdr:x>
      <cdr:y>0.88437</cdr:y>
    </cdr:from>
    <cdr:to>
      <cdr:x>1</cdr:x>
      <cdr:y>0.95345</cdr:y>
    </cdr:to>
    <cdr:sp macro="" textlink="">
      <cdr:nvSpPr>
        <cdr:cNvPr id="4" name="TextBox 6"/>
        <cdr:cNvSpPr txBox="1"/>
      </cdr:nvSpPr>
      <cdr:spPr>
        <a:xfrm xmlns:a="http://schemas.openxmlformats.org/drawingml/2006/main">
          <a:off x="0" y="2696633"/>
          <a:ext cx="4572000" cy="21061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Ministerio de Agroindustria, Dairy Australia, </a:t>
          </a:r>
          <a:r>
            <a:rPr lang="en-GB" sz="1000">
              <a:solidFill>
                <a:schemeClr val="dk1"/>
              </a:solidFill>
              <a:effectLst/>
              <a:latin typeface="Arial" panose="020B0604020202020204" pitchFamily="34" charset="0"/>
              <a:ea typeface="+mn-ea"/>
              <a:cs typeface="Arial" panose="020B0604020202020204" pitchFamily="34" charset="0"/>
            </a:rPr>
            <a:t>Eurostat,</a:t>
          </a:r>
          <a:r>
            <a:rPr lang="en-GB" sz="1000" baseline="0">
              <a:solidFill>
                <a:schemeClr val="dk1"/>
              </a:solidFill>
              <a:effectLst/>
              <a:latin typeface="Arial" panose="020B0604020202020204" pitchFamily="34" charset="0"/>
              <a:ea typeface="+mn-ea"/>
              <a:cs typeface="Arial" panose="020B0604020202020204" pitchFamily="34" charset="0"/>
            </a:rPr>
            <a:t> DCANZ, USDA               </a:t>
          </a:r>
          <a:r>
            <a:rPr lang="en-GB" sz="1000" i="1" baseline="0">
              <a:solidFill>
                <a:schemeClr val="dk1"/>
              </a:solidFill>
              <a:effectLst/>
              <a:latin typeface="Arial" panose="020B0604020202020204" pitchFamily="34" charset="0"/>
              <a:ea typeface="+mn-ea"/>
              <a:cs typeface="Arial" panose="020B0604020202020204" pitchFamily="34" charset="0"/>
            </a:rPr>
            <a:t>(Jul-18 EU-28 volumes estimated)</a:t>
          </a:r>
          <a:endParaRPr lang="en-GB" sz="1000" i="1">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24</xdr:col>
      <xdr:colOff>485775</xdr:colOff>
      <xdr:row>87</xdr:row>
      <xdr:rowOff>104775</xdr:rowOff>
    </xdr:from>
    <xdr:to>
      <xdr:col>31</xdr:col>
      <xdr:colOff>219075</xdr:colOff>
      <xdr:row>101</xdr:row>
      <xdr:rowOff>180975</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504824</xdr:colOff>
      <xdr:row>80</xdr:row>
      <xdr:rowOff>190499</xdr:rowOff>
    </xdr:from>
    <xdr:to>
      <xdr:col>16</xdr:col>
      <xdr:colOff>428624</xdr:colOff>
      <xdr:row>98</xdr:row>
      <xdr:rowOff>66674</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523875</xdr:colOff>
      <xdr:row>91</xdr:row>
      <xdr:rowOff>57150</xdr:rowOff>
    </xdr:from>
    <xdr:to>
      <xdr:col>25</xdr:col>
      <xdr:colOff>571500</xdr:colOff>
      <xdr:row>108</xdr:row>
      <xdr:rowOff>123825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182562</xdr:colOff>
      <xdr:row>0</xdr:row>
      <xdr:rowOff>71438</xdr:rowOff>
    </xdr:from>
    <xdr:to>
      <xdr:col>13</xdr:col>
      <xdr:colOff>547686</xdr:colOff>
      <xdr:row>32</xdr:row>
      <xdr:rowOff>33028</xdr:rowOff>
    </xdr:to>
    <xdr:pic>
      <xdr:nvPicPr>
        <xdr:cNvPr id="2" name="Picture 1">
          <a:extLst>
            <a:ext uri="{FF2B5EF4-FFF2-40B4-BE49-F238E27FC236}">
              <a16:creationId xmlns:a16="http://schemas.microsoft.com/office/drawing/2014/main" id="{9F7B4011-DCBC-1765-B9B8-E6C636939322}"/>
            </a:ext>
          </a:extLst>
        </xdr:cNvPr>
        <xdr:cNvPicPr>
          <a:picLocks noChangeAspect="1"/>
        </xdr:cNvPicPr>
      </xdr:nvPicPr>
      <xdr:blipFill>
        <a:blip xmlns:r="http://schemas.openxmlformats.org/officeDocument/2006/relationships" r:embed="rId1"/>
        <a:stretch>
          <a:fillRect/>
        </a:stretch>
      </xdr:blipFill>
      <xdr:spPr>
        <a:xfrm>
          <a:off x="182562" y="71438"/>
          <a:ext cx="8929687" cy="55495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10584</xdr:rowOff>
    </xdr:from>
    <xdr:to>
      <xdr:col>22</xdr:col>
      <xdr:colOff>1104053</xdr:colOff>
      <xdr:row>1</xdr:row>
      <xdr:rowOff>155364</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66725" y="10584"/>
          <a:ext cx="17059275" cy="342900"/>
        </a:xfrm>
        <a:prstGeom prst="rect">
          <a:avLst/>
        </a:prstGeom>
      </xdr:spPr>
    </xdr:pic>
    <xdr:clientData/>
  </xdr:twoCellAnchor>
  <xdr:twoCellAnchor editAs="oneCell">
    <xdr:from>
      <xdr:col>0</xdr:col>
      <xdr:colOff>0</xdr:colOff>
      <xdr:row>0</xdr:row>
      <xdr:rowOff>0</xdr:rowOff>
    </xdr:from>
    <xdr:to>
      <xdr:col>0</xdr:col>
      <xdr:colOff>503555</xdr:colOff>
      <xdr:row>1</xdr:row>
      <xdr:rowOff>168604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381001</xdr:colOff>
      <xdr:row>0</xdr:row>
      <xdr:rowOff>10584</xdr:rowOff>
    </xdr:from>
    <xdr:to>
      <xdr:col>23</xdr:col>
      <xdr:colOff>771454</xdr:colOff>
      <xdr:row>1</xdr:row>
      <xdr:rowOff>155364</xdr:rowOff>
    </xdr:to>
    <xdr:pic>
      <xdr:nvPicPr>
        <xdr:cNvPr id="3" name="Gradientba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1001" y="10584"/>
          <a:ext cx="17642416" cy="342900"/>
        </a:xfrm>
        <a:prstGeom prst="rect">
          <a:avLst/>
        </a:prstGeom>
      </xdr:spPr>
    </xdr:pic>
    <xdr:clientData/>
  </xdr:twoCellAnchor>
  <xdr:twoCellAnchor editAs="oneCell">
    <xdr:from>
      <xdr:col>0</xdr:col>
      <xdr:colOff>0</xdr:colOff>
      <xdr:row>0</xdr:row>
      <xdr:rowOff>0</xdr:rowOff>
    </xdr:from>
    <xdr:to>
      <xdr:col>0</xdr:col>
      <xdr:colOff>504825</xdr:colOff>
      <xdr:row>1</xdr:row>
      <xdr:rowOff>171779</xdr:rowOff>
    </xdr:to>
    <xdr:pic>
      <xdr:nvPicPr>
        <xdr:cNvPr id="4" name="Log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22</xdr:col>
      <xdr:colOff>799182</xdr:colOff>
      <xdr:row>1</xdr:row>
      <xdr:rowOff>143583</xdr:rowOff>
    </xdr:to>
    <xdr:pic>
      <xdr:nvPicPr>
        <xdr:cNvPr id="3" name="Gradientbar">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10125" cy="347841"/>
        </a:xfrm>
        <a:prstGeom prst="rect">
          <a:avLst/>
        </a:prstGeom>
      </xdr:spPr>
    </xdr:pic>
    <xdr:clientData/>
  </xdr:twoCellAnchor>
  <xdr:twoCellAnchor editAs="oneCell">
    <xdr:from>
      <xdr:col>0</xdr:col>
      <xdr:colOff>0</xdr:colOff>
      <xdr:row>0</xdr:row>
      <xdr:rowOff>0</xdr:rowOff>
    </xdr:from>
    <xdr:to>
      <xdr:col>0</xdr:col>
      <xdr:colOff>503555</xdr:colOff>
      <xdr:row>1</xdr:row>
      <xdr:rowOff>132621</xdr:rowOff>
    </xdr:to>
    <xdr:pic>
      <xdr:nvPicPr>
        <xdr:cNvPr id="4" name="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23</xdr:col>
      <xdr:colOff>84879</xdr:colOff>
      <xdr:row>1</xdr:row>
      <xdr:rowOff>168983</xdr:rowOff>
    </xdr:to>
    <xdr:pic>
      <xdr:nvPicPr>
        <xdr:cNvPr id="2" name="Gradientba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33375" y="0"/>
          <a:ext cx="17531292" cy="366891"/>
        </a:xfrm>
        <a:prstGeom prst="rect">
          <a:avLst/>
        </a:prstGeom>
      </xdr:spPr>
    </xdr:pic>
    <xdr:clientData/>
  </xdr:twoCellAnchor>
  <xdr:twoCellAnchor editAs="oneCell">
    <xdr:from>
      <xdr:col>0</xdr:col>
      <xdr:colOff>0</xdr:colOff>
      <xdr:row>0</xdr:row>
      <xdr:rowOff>0</xdr:rowOff>
    </xdr:from>
    <xdr:to>
      <xdr:col>0</xdr:col>
      <xdr:colOff>511175</xdr:colOff>
      <xdr:row>1</xdr:row>
      <xdr:rowOff>155481</xdr:rowOff>
    </xdr:to>
    <xdr:pic>
      <xdr:nvPicPr>
        <xdr:cNvPr id="3" name="Logo">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59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400050</xdr:colOff>
      <xdr:row>0</xdr:row>
      <xdr:rowOff>10584</xdr:rowOff>
    </xdr:from>
    <xdr:to>
      <xdr:col>23</xdr:col>
      <xdr:colOff>658001</xdr:colOff>
      <xdr:row>1</xdr:row>
      <xdr:rowOff>155364</xdr:rowOff>
    </xdr:to>
    <xdr:pic>
      <xdr:nvPicPr>
        <xdr:cNvPr id="3" name="Gradientbar">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00050" y="10584"/>
          <a:ext cx="17760950" cy="342900"/>
        </a:xfrm>
        <a:prstGeom prst="rect">
          <a:avLst/>
        </a:prstGeom>
      </xdr:spPr>
    </xdr:pic>
    <xdr:clientData/>
  </xdr:twoCellAnchor>
  <xdr:twoCellAnchor editAs="oneCell">
    <xdr:from>
      <xdr:col>0</xdr:col>
      <xdr:colOff>0</xdr:colOff>
      <xdr:row>0</xdr:row>
      <xdr:rowOff>0</xdr:rowOff>
    </xdr:from>
    <xdr:to>
      <xdr:col>0</xdr:col>
      <xdr:colOff>501650</xdr:colOff>
      <xdr:row>1</xdr:row>
      <xdr:rowOff>164794</xdr:rowOff>
    </xdr:to>
    <xdr:pic>
      <xdr:nvPicPr>
        <xdr:cNvPr id="4" name="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450849</xdr:colOff>
      <xdr:row>0</xdr:row>
      <xdr:rowOff>1</xdr:rowOff>
    </xdr:from>
    <xdr:to>
      <xdr:col>23</xdr:col>
      <xdr:colOff>159227</xdr:colOff>
      <xdr:row>1</xdr:row>
      <xdr:rowOff>152401</xdr:rowOff>
    </xdr:to>
    <xdr:pic>
      <xdr:nvPicPr>
        <xdr:cNvPr id="3" name="Gradientbar">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50849" y="1"/>
          <a:ext cx="17985317" cy="342900"/>
        </a:xfrm>
        <a:prstGeom prst="rect">
          <a:avLst/>
        </a:prstGeom>
      </xdr:spPr>
    </xdr:pic>
    <xdr:clientData/>
  </xdr:twoCellAnchor>
  <xdr:twoCellAnchor editAs="oneCell">
    <xdr:from>
      <xdr:col>0</xdr:col>
      <xdr:colOff>0</xdr:colOff>
      <xdr:row>0</xdr:row>
      <xdr:rowOff>0</xdr:rowOff>
    </xdr:from>
    <xdr:to>
      <xdr:col>0</xdr:col>
      <xdr:colOff>507365</xdr:colOff>
      <xdr:row>1</xdr:row>
      <xdr:rowOff>162254</xdr:rowOff>
    </xdr:to>
    <xdr:pic>
      <xdr:nvPicPr>
        <xdr:cNvPr id="4" name="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211666</xdr:colOff>
      <xdr:row>2</xdr:row>
      <xdr:rowOff>42333</xdr:rowOff>
    </xdr:from>
    <xdr:to>
      <xdr:col>32</xdr:col>
      <xdr:colOff>275167</xdr:colOff>
      <xdr:row>17</xdr:row>
      <xdr:rowOff>52915</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476249</xdr:colOff>
      <xdr:row>47</xdr:row>
      <xdr:rowOff>62441</xdr:rowOff>
    </xdr:from>
    <xdr:to>
      <xdr:col>35</xdr:col>
      <xdr:colOff>137582</xdr:colOff>
      <xdr:row>61</xdr:row>
      <xdr:rowOff>138641</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370416</xdr:colOff>
      <xdr:row>32</xdr:row>
      <xdr:rowOff>95251</xdr:rowOff>
    </xdr:from>
    <xdr:to>
      <xdr:col>35</xdr:col>
      <xdr:colOff>31749</xdr:colOff>
      <xdr:row>46</xdr:row>
      <xdr:rowOff>171451</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195792</xdr:colOff>
      <xdr:row>17</xdr:row>
      <xdr:rowOff>46567</xdr:rowOff>
    </xdr:from>
    <xdr:to>
      <xdr:col>34</xdr:col>
      <xdr:colOff>470959</xdr:colOff>
      <xdr:row>31</xdr:row>
      <xdr:rowOff>122767</xdr:rowOff>
    </xdr:to>
    <xdr:graphicFrame macro="">
      <xdr:nvGraphicFramePr>
        <xdr:cNvPr id="4" name="Chart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84667</xdr:colOff>
      <xdr:row>2</xdr:row>
      <xdr:rowOff>4234</xdr:rowOff>
    </xdr:from>
    <xdr:to>
      <xdr:col>34</xdr:col>
      <xdr:colOff>359834</xdr:colOff>
      <xdr:row>16</xdr:row>
      <xdr:rowOff>80434</xdr:rowOff>
    </xdr:to>
    <xdr:graphicFrame macro="">
      <xdr:nvGraphicFramePr>
        <xdr:cNvPr id="6" name="Chart 5">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561972</xdr:colOff>
      <xdr:row>17</xdr:row>
      <xdr:rowOff>120650</xdr:rowOff>
    </xdr:from>
    <xdr:to>
      <xdr:col>20</xdr:col>
      <xdr:colOff>96306</xdr:colOff>
      <xdr:row>33</xdr:row>
      <xdr:rowOff>121850</xdr:rowOff>
    </xdr:to>
    <xdr:graphicFrame macro="">
      <xdr:nvGraphicFramePr>
        <xdr:cNvPr id="8" name="Chart 7">
          <a:extLst>
            <a:ext uri="{FF2B5EF4-FFF2-40B4-BE49-F238E27FC236}">
              <a16:creationId xmlns:a16="http://schemas.microsoft.com/office/drawing/2014/main" id="{00000000-0008-0000-09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hdb-wpfs01\Market%20Intelligence\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row r="204">
          <cell r="C204">
            <v>34.475661700000003</v>
          </cell>
          <cell r="D204">
            <v>26.705286407431306</v>
          </cell>
          <cell r="E204">
            <v>369.27739018666671</v>
          </cell>
          <cell r="F204">
            <v>37.9</v>
          </cell>
          <cell r="G204">
            <v>80.821985674590408</v>
          </cell>
          <cell r="H204">
            <v>266.963990152544</v>
          </cell>
          <cell r="I204">
            <v>816.14431412123236</v>
          </cell>
        </row>
        <row r="205">
          <cell r="C205">
            <v>34.401736369119327</v>
          </cell>
          <cell r="D205">
            <v>29.228325594015324</v>
          </cell>
          <cell r="E205">
            <v>360.14397750967743</v>
          </cell>
          <cell r="F205">
            <v>38.199400460319708</v>
          </cell>
          <cell r="G205">
            <v>94.487590621573887</v>
          </cell>
          <cell r="H205">
            <v>264.94569462240003</v>
          </cell>
          <cell r="I205">
            <v>821.40672517710573</v>
          </cell>
        </row>
        <row r="206">
          <cell r="C206">
            <v>33.469203799999995</v>
          </cell>
          <cell r="D206">
            <v>28.999857406399812</v>
          </cell>
          <cell r="E206">
            <v>352.79491179999997</v>
          </cell>
          <cell r="F206">
            <v>38.679333333333332</v>
          </cell>
          <cell r="G206">
            <v>91.274692529577337</v>
          </cell>
          <cell r="H206">
            <v>265.05511172342398</v>
          </cell>
          <cell r="I206">
            <v>810.27311059273438</v>
          </cell>
        </row>
        <row r="207">
          <cell r="C207">
            <v>30.683612293633349</v>
          </cell>
          <cell r="D207">
            <v>26.033944881778556</v>
          </cell>
          <cell r="E207">
            <v>358.81824452903226</v>
          </cell>
          <cell r="F207">
            <v>39.537741935483872</v>
          </cell>
          <cell r="G207">
            <v>81.816341207002296</v>
          </cell>
          <cell r="H207">
            <v>267.61717708895998</v>
          </cell>
          <cell r="I207">
            <v>804.50706193589031</v>
          </cell>
        </row>
        <row r="208">
          <cell r="C208">
            <v>26.91341785398895</v>
          </cell>
          <cell r="D208">
            <v>23.468243724969582</v>
          </cell>
          <cell r="E208">
            <v>368.68679651612905</v>
          </cell>
          <cell r="F208">
            <v>40.038425152088138</v>
          </cell>
          <cell r="G208">
            <v>74.974017900345629</v>
          </cell>
          <cell r="H208">
            <v>271.16968036895997</v>
          </cell>
          <cell r="I208">
            <v>805.25058151648136</v>
          </cell>
        </row>
        <row r="209">
          <cell r="C209">
            <v>23.647851172413795</v>
          </cell>
          <cell r="D209">
            <v>20.739313826837709</v>
          </cell>
          <cell r="E209">
            <v>388.43319078620698</v>
          </cell>
          <cell r="F209">
            <v>40.896551724137929</v>
          </cell>
          <cell r="G209">
            <v>64.112375859223548</v>
          </cell>
          <cell r="H209">
            <v>276.23040504148963</v>
          </cell>
          <cell r="I209">
            <v>814.05968841030949</v>
          </cell>
        </row>
        <row r="210">
          <cell r="C210">
            <v>22.719606419354839</v>
          </cell>
          <cell r="D210">
            <v>19.229615491621214</v>
          </cell>
          <cell r="E210">
            <v>406.50188725161286</v>
          </cell>
          <cell r="F210">
            <v>42.612903225806448</v>
          </cell>
          <cell r="G210">
            <v>54.886203870967748</v>
          </cell>
          <cell r="H210">
            <v>279.58200813600001</v>
          </cell>
          <cell r="I210">
            <v>825.53222439536319</v>
          </cell>
        </row>
        <row r="211">
          <cell r="C211">
            <v>23.809028166666668</v>
          </cell>
          <cell r="D211">
            <v>19.727864294990997</v>
          </cell>
          <cell r="E211">
            <v>418.17502159999992</v>
          </cell>
          <cell r="F211">
            <v>43.7</v>
          </cell>
          <cell r="G211">
            <v>47.352983030801461</v>
          </cell>
          <cell r="H211">
            <v>280.19398603436798</v>
          </cell>
          <cell r="I211">
            <v>832.958883126827</v>
          </cell>
        </row>
        <row r="212">
          <cell r="C212">
            <v>25.391529416158814</v>
          </cell>
          <cell r="D212">
            <v>20.80838533233058</v>
          </cell>
          <cell r="E212">
            <v>422.62627602580659</v>
          </cell>
          <cell r="F212">
            <v>44.483870967741936</v>
          </cell>
          <cell r="G212">
            <v>28.727539354838708</v>
          </cell>
          <cell r="H212">
            <v>278.85729746688003</v>
          </cell>
          <cell r="I212">
            <v>820.89489856375656</v>
          </cell>
        </row>
        <row r="213">
          <cell r="C213">
            <v>28.051316433333334</v>
          </cell>
          <cell r="D213">
            <v>19.876919780134969</v>
          </cell>
          <cell r="E213">
            <v>409.81430516</v>
          </cell>
          <cell r="F213">
            <v>42.541989498691301</v>
          </cell>
          <cell r="G213">
            <v>7.3727613311743703</v>
          </cell>
          <cell r="H213">
            <v>273.51291153244802</v>
          </cell>
          <cell r="I213">
            <v>781.17020373578202</v>
          </cell>
        </row>
        <row r="214">
          <cell r="C214">
            <v>30.346673129032258</v>
          </cell>
          <cell r="D214">
            <v>18.679680610099354</v>
          </cell>
          <cell r="E214">
            <v>393.0375370451614</v>
          </cell>
          <cell r="F214">
            <v>40.229474171822929</v>
          </cell>
          <cell r="G214">
            <v>9.7115999999999989</v>
          </cell>
          <cell r="H214">
            <v>268.82502820416005</v>
          </cell>
          <cell r="I214">
            <v>760.82999316027599</v>
          </cell>
        </row>
        <row r="215">
          <cell r="C215">
            <v>32.025792290322585</v>
          </cell>
          <cell r="D215">
            <v>21.997482960036248</v>
          </cell>
          <cell r="E215">
            <v>377.82321917419358</v>
          </cell>
          <cell r="F215">
            <v>38.508776290668195</v>
          </cell>
          <cell r="G215">
            <v>44.422738064516132</v>
          </cell>
          <cell r="H215">
            <v>268.65450804672003</v>
          </cell>
          <cell r="I215">
            <v>783.43251682645678</v>
          </cell>
        </row>
        <row r="216">
          <cell r="C216">
            <v>33.831716999999998</v>
          </cell>
          <cell r="D216">
            <v>27.082056743653741</v>
          </cell>
          <cell r="E216">
            <v>362.33558764000009</v>
          </cell>
          <cell r="F216">
            <v>38.43333333333333</v>
          </cell>
          <cell r="G216">
            <v>84.167200000000008</v>
          </cell>
          <cell r="H216">
            <v>268.13868457046402</v>
          </cell>
          <cell r="I216">
            <v>813.9885792874511</v>
          </cell>
        </row>
        <row r="217">
          <cell r="C217">
            <v>34.262732612903221</v>
          </cell>
          <cell r="D217">
            <v>29.601724798691926</v>
          </cell>
          <cell r="E217">
            <v>362.92969738064517</v>
          </cell>
          <cell r="F217">
            <v>39.548387096774192</v>
          </cell>
          <cell r="G217">
            <v>96.426789677419364</v>
          </cell>
          <cell r="H217">
            <v>266.79299632800002</v>
          </cell>
          <cell r="I217">
            <v>829.56232789443379</v>
          </cell>
        </row>
        <row r="218">
          <cell r="C218">
            <v>33.960599933333334</v>
          </cell>
          <cell r="D218">
            <v>28.932443272678537</v>
          </cell>
          <cell r="E218">
            <v>359.26834064000008</v>
          </cell>
          <cell r="F218">
            <v>40.733333333333334</v>
          </cell>
          <cell r="G218">
            <v>93.166616000000005</v>
          </cell>
          <cell r="H218">
            <v>264.13003986931204</v>
          </cell>
          <cell r="I218">
            <v>820.1913730486574</v>
          </cell>
        </row>
        <row r="219">
          <cell r="C219">
            <v>32.048693677419358</v>
          </cell>
          <cell r="D219">
            <v>25.769382966823901</v>
          </cell>
          <cell r="E219">
            <v>356.17637605161292</v>
          </cell>
          <cell r="F219">
            <v>41.258064516129032</v>
          </cell>
          <cell r="G219">
            <v>82.987188387096779</v>
          </cell>
          <cell r="H219">
            <v>266.35248592127999</v>
          </cell>
          <cell r="I219">
            <v>804.59219152036189</v>
          </cell>
        </row>
        <row r="220">
          <cell r="C220">
            <v>28.410244387096775</v>
          </cell>
          <cell r="D220">
            <v>22.846768099461194</v>
          </cell>
          <cell r="E220">
            <v>367.58073612658069</v>
          </cell>
          <cell r="F220">
            <v>41.354838709677416</v>
          </cell>
          <cell r="G220">
            <v>76.935483870967744</v>
          </cell>
          <cell r="H220">
            <v>272.44858154975998</v>
          </cell>
          <cell r="I220">
            <v>809.57665274354383</v>
          </cell>
        </row>
        <row r="221">
          <cell r="C221">
            <v>26.515809642857143</v>
          </cell>
          <cell r="D221">
            <v>20.441179045917927</v>
          </cell>
          <cell r="E221">
            <v>379.37437387251435</v>
          </cell>
          <cell r="F221">
            <v>42</v>
          </cell>
          <cell r="G221">
            <v>66.607142857142861</v>
          </cell>
          <cell r="H221">
            <v>278.85881996828573</v>
          </cell>
          <cell r="I221">
            <v>813.79732538671806</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AHDB_020222 theme">
  <a:themeElements>
    <a:clrScheme name="AHDB-020222">
      <a:dk1>
        <a:srgbClr val="575756"/>
      </a:dk1>
      <a:lt1>
        <a:srgbClr val="FFFFFF"/>
      </a:lt1>
      <a:dk2>
        <a:srgbClr val="575756"/>
      </a:dk2>
      <a:lt2>
        <a:srgbClr val="FFFFFF"/>
      </a:lt2>
      <a:accent1>
        <a:srgbClr val="0090D3"/>
      </a:accent1>
      <a:accent2>
        <a:srgbClr val="1F4350"/>
      </a:accent2>
      <a:accent3>
        <a:srgbClr val="6DA32F"/>
      </a:accent3>
      <a:accent4>
        <a:srgbClr val="7B3010"/>
      </a:accent4>
      <a:accent5>
        <a:srgbClr val="7998A5"/>
      </a:accent5>
      <a:accent6>
        <a:srgbClr val="025328"/>
      </a:accent6>
      <a:hlink>
        <a:srgbClr val="1F4350"/>
      </a:hlink>
      <a:folHlink>
        <a:srgbClr val="57575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_020222 theme" id="{026ABC3C-21B1-F241-A898-A711A1905BA9}" vid="{7489186C-8B3D-4F4A-ADFE-DDA87E5F7F3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groindustria.gob.ar/sitio/areas/ss_lecheria/estadisticas/_01_primaria/index.ph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dairyaustralia.com.au/industry/production-and-sales/latest-production-and-sales-statistic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future.aae.wisc.edu/tab/production.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dcanz.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usda.library.cornell.edu/concern/publications/h989r321c?locale=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1"/>
  <sheetViews>
    <sheetView tabSelected="1" zoomScale="70" zoomScaleNormal="70" workbookViewId="0">
      <pane xSplit="2" ySplit="9" topLeftCell="C211" activePane="bottomRight" state="frozen"/>
      <selection pane="topRight" activeCell="B1" sqref="B1"/>
      <selection pane="bottomLeft" activeCell="A10" sqref="A10"/>
      <selection pane="bottomRight"/>
    </sheetView>
  </sheetViews>
  <sheetFormatPr defaultColWidth="9" defaultRowHeight="14"/>
  <cols>
    <col min="1" max="1" width="14.5" style="107" customWidth="1"/>
    <col min="2" max="2" width="11.58203125" style="107" bestFit="1" customWidth="1"/>
    <col min="3" max="6" width="13.25" style="107" customWidth="1"/>
    <col min="7" max="7" width="14.25" style="107" customWidth="1"/>
    <col min="8" max="8" width="14.75" style="107" customWidth="1"/>
    <col min="9" max="9" width="16.75" style="107" customWidth="1"/>
    <col min="10" max="10" width="22" style="107" customWidth="1"/>
    <col min="11" max="14" width="13.25" style="107" customWidth="1"/>
    <col min="15" max="15" width="14.25" style="107" customWidth="1"/>
    <col min="16" max="16" width="14.75" style="107" customWidth="1"/>
    <col min="17" max="17" width="17.58203125" style="107" customWidth="1"/>
    <col min="18" max="16384" width="9" style="107"/>
  </cols>
  <sheetData>
    <row r="1" spans="1:17" s="103" customFormat="1" ht="15.5"/>
    <row r="2" spans="1:17" s="103" customFormat="1" ht="15.5"/>
    <row r="3" spans="1:17" s="103" customFormat="1" ht="20">
      <c r="A3" s="77" t="s">
        <v>87</v>
      </c>
    </row>
    <row r="4" spans="1:17" s="103" customFormat="1" ht="15.5">
      <c r="A4" s="104" t="s">
        <v>85</v>
      </c>
    </row>
    <row r="5" spans="1:17" s="103" customFormat="1" ht="15.5">
      <c r="A5" s="104" t="s">
        <v>94</v>
      </c>
    </row>
    <row r="6" spans="1:17" s="103" customFormat="1" ht="15.5">
      <c r="A6" s="105" t="s">
        <v>100</v>
      </c>
      <c r="B6" s="127">
        <v>45783</v>
      </c>
      <c r="M6" s="106"/>
      <c r="N6" s="106"/>
      <c r="O6" s="106"/>
      <c r="P6" s="106"/>
      <c r="Q6" s="106"/>
    </row>
    <row r="7" spans="1:17" ht="15.5">
      <c r="J7" s="103"/>
    </row>
    <row r="8" spans="1:17" ht="21.75" customHeight="1">
      <c r="B8" s="108"/>
      <c r="C8" s="168" t="s">
        <v>31</v>
      </c>
      <c r="D8" s="168"/>
      <c r="E8" s="168"/>
      <c r="F8" s="168"/>
      <c r="G8" s="168"/>
      <c r="H8" s="168"/>
      <c r="I8" s="168"/>
      <c r="J8" s="109"/>
      <c r="K8" s="168" t="s">
        <v>30</v>
      </c>
      <c r="L8" s="168"/>
      <c r="M8" s="168"/>
      <c r="N8" s="168"/>
      <c r="O8" s="168"/>
      <c r="P8" s="168"/>
      <c r="Q8" s="168"/>
    </row>
    <row r="9" spans="1:17" ht="31">
      <c r="B9" s="110"/>
      <c r="C9" s="111" t="s">
        <v>13</v>
      </c>
      <c r="D9" s="111" t="s">
        <v>17</v>
      </c>
      <c r="E9" s="111" t="s">
        <v>91</v>
      </c>
      <c r="F9" s="111" t="s">
        <v>88</v>
      </c>
      <c r="G9" s="111" t="s">
        <v>15</v>
      </c>
      <c r="H9" s="111" t="s">
        <v>14</v>
      </c>
      <c r="I9" s="112" t="s">
        <v>86</v>
      </c>
      <c r="J9" s="109"/>
      <c r="K9" s="111" t="s">
        <v>13</v>
      </c>
      <c r="L9" s="111" t="s">
        <v>17</v>
      </c>
      <c r="M9" s="111" t="s">
        <v>91</v>
      </c>
      <c r="N9" s="111" t="s">
        <v>88</v>
      </c>
      <c r="O9" s="111" t="s">
        <v>15</v>
      </c>
      <c r="P9" s="111" t="s">
        <v>14</v>
      </c>
      <c r="Q9" s="112" t="s">
        <v>86</v>
      </c>
    </row>
    <row r="10" spans="1:17" ht="15.5">
      <c r="B10" s="121">
        <v>39264</v>
      </c>
      <c r="C10" s="113">
        <v>24.320894204928795</v>
      </c>
      <c r="D10" s="113">
        <v>19.169061387741937</v>
      </c>
      <c r="E10" s="113">
        <v>321.1836015870968</v>
      </c>
      <c r="F10" s="113">
        <v>35.432258064516134</v>
      </c>
      <c r="G10" s="113">
        <v>3.0701187096774194</v>
      </c>
      <c r="H10" s="113">
        <v>219.95679308447998</v>
      </c>
      <c r="I10" s="113">
        <f t="shared" ref="I10:I74" si="0">SUM(C10:H10)</f>
        <v>623.13272703844109</v>
      </c>
      <c r="J10" s="109"/>
      <c r="K10" s="113"/>
      <c r="L10" s="113"/>
      <c r="M10" s="113"/>
      <c r="N10" s="113"/>
      <c r="O10" s="113"/>
      <c r="P10" s="113"/>
      <c r="Q10" s="113"/>
    </row>
    <row r="11" spans="1:17" ht="15.5">
      <c r="B11" s="122">
        <v>39295</v>
      </c>
      <c r="C11" s="114">
        <v>26.238137444974033</v>
      </c>
      <c r="D11" s="114">
        <v>24.030372355806449</v>
      </c>
      <c r="E11" s="114">
        <v>312.22981966451619</v>
      </c>
      <c r="F11" s="114">
        <v>34.651612903225811</v>
      </c>
      <c r="G11" s="114">
        <v>4.3858838709677421</v>
      </c>
      <c r="H11" s="114">
        <v>215.636949096</v>
      </c>
      <c r="I11" s="114">
        <f t="shared" si="0"/>
        <v>617.1727753354902</v>
      </c>
      <c r="J11" s="115"/>
      <c r="K11" s="114"/>
      <c r="L11" s="114"/>
      <c r="M11" s="114"/>
      <c r="N11" s="114"/>
      <c r="O11" s="114"/>
      <c r="P11" s="114"/>
      <c r="Q11" s="114"/>
    </row>
    <row r="12" spans="1:17" ht="15.5">
      <c r="B12" s="121">
        <v>39326</v>
      </c>
      <c r="C12" s="113">
        <v>28.408948154872821</v>
      </c>
      <c r="D12" s="113">
        <v>32.241078955380949</v>
      </c>
      <c r="E12" s="113">
        <v>307.55827899999997</v>
      </c>
      <c r="F12" s="113">
        <v>34.216666666666669</v>
      </c>
      <c r="G12" s="113">
        <v>29.620380000000001</v>
      </c>
      <c r="H12" s="113">
        <v>227.9641354776</v>
      </c>
      <c r="I12" s="113">
        <f t="shared" si="0"/>
        <v>660.00948825452042</v>
      </c>
      <c r="J12" s="115"/>
      <c r="K12" s="113"/>
      <c r="L12" s="113"/>
      <c r="M12" s="113"/>
      <c r="N12" s="113"/>
      <c r="O12" s="113"/>
      <c r="P12" s="113"/>
      <c r="Q12" s="113"/>
    </row>
    <row r="13" spans="1:17" ht="15.5">
      <c r="B13" s="122">
        <v>39356</v>
      </c>
      <c r="C13" s="114">
        <v>29.932172346932497</v>
      </c>
      <c r="D13" s="114">
        <v>34.835795389032256</v>
      </c>
      <c r="E13" s="114">
        <v>304.36812282580644</v>
      </c>
      <c r="F13" s="114">
        <v>33.596774193548384</v>
      </c>
      <c r="G13" s="114">
        <v>59.585365161290326</v>
      </c>
      <c r="H13" s="114">
        <v>211.31710510752001</v>
      </c>
      <c r="I13" s="114">
        <f t="shared" si="0"/>
        <v>673.63533502412997</v>
      </c>
      <c r="J13" s="115"/>
      <c r="K13" s="114"/>
      <c r="L13" s="114"/>
      <c r="M13" s="114"/>
      <c r="N13" s="114"/>
      <c r="O13" s="114"/>
      <c r="P13" s="114"/>
      <c r="Q13" s="114"/>
    </row>
    <row r="14" spans="1:17" ht="15.5">
      <c r="B14" s="121">
        <v>39387</v>
      </c>
      <c r="C14" s="113">
        <v>29.669836774607486</v>
      </c>
      <c r="D14" s="113">
        <v>33.397914068999995</v>
      </c>
      <c r="E14" s="113">
        <v>300.11951712000001</v>
      </c>
      <c r="F14" s="113">
        <v>33.799999999999997</v>
      </c>
      <c r="G14" s="113">
        <v>77.304335999999992</v>
      </c>
      <c r="H14" s="113">
        <v>225.99652232758402</v>
      </c>
      <c r="I14" s="113">
        <f t="shared" si="0"/>
        <v>700.28812629119147</v>
      </c>
      <c r="J14" s="115"/>
      <c r="K14" s="113"/>
      <c r="L14" s="113"/>
      <c r="M14" s="113"/>
      <c r="N14" s="113"/>
      <c r="O14" s="113"/>
      <c r="P14" s="113"/>
      <c r="Q14" s="113"/>
    </row>
    <row r="15" spans="1:17" ht="15.5">
      <c r="B15" s="122">
        <v>39417</v>
      </c>
      <c r="C15" s="114">
        <v>28.998275374907205</v>
      </c>
      <c r="D15" s="114">
        <v>29.646532164838707</v>
      </c>
      <c r="E15" s="114">
        <v>306.14064646451601</v>
      </c>
      <c r="F15" s="114">
        <v>34.49677419354839</v>
      </c>
      <c r="G15" s="114">
        <v>71.803184516129036</v>
      </c>
      <c r="H15" s="114">
        <v>213.37755700992</v>
      </c>
      <c r="I15" s="114">
        <f t="shared" si="0"/>
        <v>684.46296972385926</v>
      </c>
      <c r="J15" s="115"/>
      <c r="K15" s="114"/>
      <c r="L15" s="114"/>
      <c r="M15" s="114"/>
      <c r="N15" s="114"/>
      <c r="O15" s="114"/>
      <c r="P15" s="114"/>
      <c r="Q15" s="114"/>
    </row>
    <row r="16" spans="1:17" ht="15.5">
      <c r="B16" s="121">
        <v>39448</v>
      </c>
      <c r="C16" s="113">
        <v>28.426048218535929</v>
      </c>
      <c r="D16" s="113">
        <v>26.146267228387092</v>
      </c>
      <c r="E16" s="113">
        <v>318.04706806451605</v>
      </c>
      <c r="F16" s="113">
        <v>35.506451612903227</v>
      </c>
      <c r="G16" s="113">
        <v>57.079145806451614</v>
      </c>
      <c r="H16" s="113">
        <v>227.00495959200001</v>
      </c>
      <c r="I16" s="113">
        <f t="shared" si="0"/>
        <v>692.20994052279389</v>
      </c>
      <c r="J16" s="115"/>
      <c r="K16" s="113"/>
      <c r="L16" s="113"/>
      <c r="M16" s="113"/>
      <c r="N16" s="113"/>
      <c r="O16" s="113"/>
      <c r="P16" s="113"/>
      <c r="Q16" s="113"/>
    </row>
    <row r="17" spans="2:17" ht="15.5">
      <c r="B17" s="122">
        <v>39479</v>
      </c>
      <c r="C17" s="114">
        <v>26.539491825860619</v>
      </c>
      <c r="D17" s="114">
        <v>23.161082002758615</v>
      </c>
      <c r="E17" s="114">
        <v>329.84880099310345</v>
      </c>
      <c r="F17" s="114">
        <v>36.003448275862063</v>
      </c>
      <c r="G17" s="114">
        <v>43.735688275862074</v>
      </c>
      <c r="H17" s="114">
        <v>230.50846282675863</v>
      </c>
      <c r="I17" s="114">
        <f t="shared" si="0"/>
        <v>689.79697420020545</v>
      </c>
      <c r="J17" s="115"/>
      <c r="K17" s="114"/>
      <c r="L17" s="114"/>
      <c r="M17" s="114"/>
      <c r="N17" s="114"/>
      <c r="O17" s="114"/>
      <c r="P17" s="114"/>
      <c r="Q17" s="114"/>
    </row>
    <row r="18" spans="2:17" ht="15.5">
      <c r="B18" s="121">
        <v>39508</v>
      </c>
      <c r="C18" s="113">
        <v>24.029137732651911</v>
      </c>
      <c r="D18" s="113">
        <v>20.521996238064514</v>
      </c>
      <c r="E18" s="113">
        <v>334.99600300645164</v>
      </c>
      <c r="F18" s="113">
        <v>36.674193548387102</v>
      </c>
      <c r="G18" s="113">
        <v>35.71362580645161</v>
      </c>
      <c r="H18" s="113">
        <v>233.88260594208</v>
      </c>
      <c r="I18" s="113">
        <f t="shared" si="0"/>
        <v>685.81756227408675</v>
      </c>
      <c r="J18" s="115"/>
      <c r="K18" s="113"/>
      <c r="L18" s="113"/>
      <c r="M18" s="113"/>
      <c r="N18" s="113"/>
      <c r="O18" s="113"/>
      <c r="P18" s="113"/>
      <c r="Q18" s="113"/>
    </row>
    <row r="19" spans="2:17" ht="15.5">
      <c r="B19" s="122">
        <v>39539</v>
      </c>
      <c r="C19" s="114">
        <v>23.559073530038329</v>
      </c>
      <c r="D19" s="114">
        <v>19.326941750476752</v>
      </c>
      <c r="E19" s="114">
        <v>343.92304148000005</v>
      </c>
      <c r="F19" s="114">
        <v>37.980000000000004</v>
      </c>
      <c r="G19" s="114">
        <v>24.796951999999997</v>
      </c>
      <c r="H19" s="114">
        <v>236.68624153065602</v>
      </c>
      <c r="I19" s="114">
        <f t="shared" si="0"/>
        <v>686.27225029117119</v>
      </c>
      <c r="J19" s="115"/>
      <c r="K19" s="114"/>
      <c r="L19" s="114"/>
      <c r="M19" s="114"/>
      <c r="N19" s="114"/>
      <c r="O19" s="114"/>
      <c r="P19" s="114"/>
      <c r="Q19" s="114"/>
    </row>
    <row r="20" spans="2:17" ht="15.5">
      <c r="B20" s="121">
        <v>39569</v>
      </c>
      <c r="C20" s="113">
        <v>24.806340633425997</v>
      </c>
      <c r="D20" s="113">
        <v>19.684537523634056</v>
      </c>
      <c r="E20" s="113">
        <v>348.49230750967735</v>
      </c>
      <c r="F20" s="113">
        <v>39.538709677419355</v>
      </c>
      <c r="G20" s="113">
        <v>12.029852903225805</v>
      </c>
      <c r="H20" s="113">
        <v>237.40668919583999</v>
      </c>
      <c r="I20" s="113">
        <f t="shared" si="0"/>
        <v>681.95843744322258</v>
      </c>
      <c r="J20" s="115"/>
      <c r="K20" s="113"/>
      <c r="L20" s="113"/>
      <c r="M20" s="113"/>
      <c r="N20" s="113"/>
      <c r="O20" s="113"/>
      <c r="P20" s="113"/>
      <c r="Q20" s="113"/>
    </row>
    <row r="21" spans="2:17" ht="15.5">
      <c r="B21" s="122">
        <v>39600</v>
      </c>
      <c r="C21" s="114">
        <v>23.973378652609185</v>
      </c>
      <c r="D21" s="114">
        <v>20.240319734333333</v>
      </c>
      <c r="E21" s="114">
        <v>334.02692107999991</v>
      </c>
      <c r="F21" s="114">
        <v>37.580000000000005</v>
      </c>
      <c r="G21" s="114">
        <v>3.2372000000000001</v>
      </c>
      <c r="H21" s="114">
        <v>234.08723013100797</v>
      </c>
      <c r="I21" s="114">
        <f t="shared" si="0"/>
        <v>653.14504959795033</v>
      </c>
      <c r="J21" s="115"/>
      <c r="K21" s="114"/>
      <c r="L21" s="114"/>
      <c r="M21" s="114"/>
      <c r="N21" s="114"/>
      <c r="O21" s="114"/>
      <c r="P21" s="114"/>
      <c r="Q21" s="114"/>
    </row>
    <row r="22" spans="2:17" ht="15.5">
      <c r="B22" s="121">
        <v>39630</v>
      </c>
      <c r="C22" s="113">
        <v>25.630354791732266</v>
      </c>
      <c r="D22" s="113">
        <v>20.422053413225807</v>
      </c>
      <c r="E22" s="113">
        <v>326.95636459354836</v>
      </c>
      <c r="F22" s="113">
        <v>35.967741935483872</v>
      </c>
      <c r="G22" s="113">
        <v>4.8557999999999995</v>
      </c>
      <c r="H22" s="113">
        <v>226.25182889664001</v>
      </c>
      <c r="I22" s="113">
        <f t="shared" si="0"/>
        <v>640.08414363063025</v>
      </c>
      <c r="J22" s="115"/>
      <c r="K22" s="113">
        <f>C22-C10</f>
        <v>1.3094605868034712</v>
      </c>
      <c r="L22" s="113">
        <f t="shared" ref="L22:Q23" si="1">D22-D10</f>
        <v>1.25299202548387</v>
      </c>
      <c r="M22" s="113">
        <f t="shared" si="1"/>
        <v>5.7727630064515552</v>
      </c>
      <c r="N22" s="113">
        <f t="shared" si="1"/>
        <v>0.53548387096773808</v>
      </c>
      <c r="O22" s="113">
        <f t="shared" si="1"/>
        <v>1.7856812903225801</v>
      </c>
      <c r="P22" s="113">
        <f t="shared" si="1"/>
        <v>6.2950358121600232</v>
      </c>
      <c r="Q22" s="113">
        <f t="shared" si="1"/>
        <v>16.951416592189162</v>
      </c>
    </row>
    <row r="23" spans="2:17" ht="15.5">
      <c r="B23" s="122">
        <v>39661</v>
      </c>
      <c r="C23" s="114">
        <v>28.464451408953018</v>
      </c>
      <c r="D23" s="114">
        <v>24.400109182154164</v>
      </c>
      <c r="E23" s="114">
        <v>315.08221056774192</v>
      </c>
      <c r="F23" s="114">
        <v>34.106451612903221</v>
      </c>
      <c r="G23" s="114">
        <v>29.009489032258067</v>
      </c>
      <c r="H23" s="114">
        <v>223.83612666624001</v>
      </c>
      <c r="I23" s="114">
        <f t="shared" si="0"/>
        <v>654.89883847025044</v>
      </c>
      <c r="J23" s="115"/>
      <c r="K23" s="114">
        <f t="shared" ref="K23:K24" si="2">C23-C11</f>
        <v>2.2263139639789848</v>
      </c>
      <c r="L23" s="114">
        <f t="shared" si="1"/>
        <v>0.36973682634771521</v>
      </c>
      <c r="M23" s="114">
        <f t="shared" si="1"/>
        <v>2.8523909032257393</v>
      </c>
      <c r="N23" s="114">
        <f t="shared" si="1"/>
        <v>-0.54516129032258931</v>
      </c>
      <c r="O23" s="114">
        <f t="shared" si="1"/>
        <v>24.623605161290325</v>
      </c>
      <c r="P23" s="114">
        <f t="shared" si="1"/>
        <v>8.1991775702400105</v>
      </c>
      <c r="Q23" s="114">
        <f t="shared" si="1"/>
        <v>37.726063134760238</v>
      </c>
    </row>
    <row r="24" spans="2:17" ht="15.5">
      <c r="B24" s="121">
        <v>39692</v>
      </c>
      <c r="C24" s="113">
        <v>29.970221429988349</v>
      </c>
      <c r="D24" s="113">
        <v>31.708137859501015</v>
      </c>
      <c r="E24" s="113">
        <v>311.22117080000004</v>
      </c>
      <c r="F24" s="113">
        <v>32.43333333333333</v>
      </c>
      <c r="G24" s="113">
        <v>63.805211999999997</v>
      </c>
      <c r="H24" s="113">
        <v>222.10534706822401</v>
      </c>
      <c r="I24" s="113">
        <f t="shared" si="0"/>
        <v>691.24342249104677</v>
      </c>
      <c r="J24" s="115"/>
      <c r="K24" s="113">
        <f t="shared" si="2"/>
        <v>1.5612732751155285</v>
      </c>
      <c r="L24" s="113">
        <f t="shared" ref="L24:L87" si="3">D24-D12</f>
        <v>-0.53294109587993432</v>
      </c>
      <c r="M24" s="113">
        <f t="shared" ref="M24:M87" si="4">E24-E12</f>
        <v>3.6628918000000681</v>
      </c>
      <c r="N24" s="113">
        <f t="shared" ref="N24:N87" si="5">F24-F12</f>
        <v>-1.7833333333333385</v>
      </c>
      <c r="O24" s="113">
        <f t="shared" ref="O24:O87" si="6">G24-G12</f>
        <v>34.184832</v>
      </c>
      <c r="P24" s="113">
        <f t="shared" ref="P24:P87" si="7">H24-H12</f>
        <v>-5.8587884093759897</v>
      </c>
      <c r="Q24" s="113">
        <f t="shared" ref="Q24:Q87" si="8">I24-I12</f>
        <v>31.233934236526352</v>
      </c>
    </row>
    <row r="25" spans="2:17" ht="15.5">
      <c r="B25" s="122">
        <v>39722</v>
      </c>
      <c r="C25" s="114">
        <v>31.674206694757199</v>
      </c>
      <c r="D25" s="114">
        <v>35.477680325161288</v>
      </c>
      <c r="E25" s="114">
        <v>306.04039769032244</v>
      </c>
      <c r="F25" s="114">
        <v>32.741935483870968</v>
      </c>
      <c r="G25" s="114">
        <v>78.256699354838716</v>
      </c>
      <c r="H25" s="114">
        <v>221.88935486880001</v>
      </c>
      <c r="I25" s="114">
        <f t="shared" si="0"/>
        <v>706.08027441775062</v>
      </c>
      <c r="J25" s="115"/>
      <c r="K25" s="114">
        <f t="shared" ref="K25:K88" si="9">C25-C13</f>
        <v>1.7420343478247027</v>
      </c>
      <c r="L25" s="114">
        <f t="shared" si="3"/>
        <v>0.6418849361290313</v>
      </c>
      <c r="M25" s="114">
        <f t="shared" si="4"/>
        <v>1.6722748645159982</v>
      </c>
      <c r="N25" s="114">
        <f t="shared" si="5"/>
        <v>-0.85483870967741638</v>
      </c>
      <c r="O25" s="114">
        <f t="shared" si="6"/>
        <v>18.67133419354839</v>
      </c>
      <c r="P25" s="114">
        <f t="shared" si="7"/>
        <v>10.572249761280005</v>
      </c>
      <c r="Q25" s="114">
        <f t="shared" si="8"/>
        <v>32.444939393620643</v>
      </c>
    </row>
    <row r="26" spans="2:17" ht="15.5">
      <c r="B26" s="121">
        <v>39753</v>
      </c>
      <c r="C26" s="113">
        <v>31.31873264626055</v>
      </c>
      <c r="D26" s="113">
        <v>34.079981035333333</v>
      </c>
      <c r="E26" s="113">
        <v>301.44968260000002</v>
      </c>
      <c r="F26" s="113">
        <v>32.753333333333337</v>
      </c>
      <c r="G26" s="113">
        <v>76.171316000000004</v>
      </c>
      <c r="H26" s="113">
        <v>223.368143567488</v>
      </c>
      <c r="I26" s="113">
        <f t="shared" si="0"/>
        <v>699.14118918241525</v>
      </c>
      <c r="J26" s="115"/>
      <c r="K26" s="113">
        <f t="shared" si="9"/>
        <v>1.6488958716530639</v>
      </c>
      <c r="L26" s="113">
        <f t="shared" si="3"/>
        <v>0.68206696633333763</v>
      </c>
      <c r="M26" s="113">
        <f t="shared" si="4"/>
        <v>1.3301654800000051</v>
      </c>
      <c r="N26" s="113">
        <f t="shared" si="5"/>
        <v>-1.0466666666666598</v>
      </c>
      <c r="O26" s="113">
        <f t="shared" si="6"/>
        <v>-1.1330199999999877</v>
      </c>
      <c r="P26" s="113">
        <f t="shared" si="7"/>
        <v>-2.6283787600960125</v>
      </c>
      <c r="Q26" s="113">
        <f t="shared" si="8"/>
        <v>-1.1469371087762283</v>
      </c>
    </row>
    <row r="27" spans="2:17" ht="15.5">
      <c r="B27" s="122">
        <v>39783</v>
      </c>
      <c r="C27" s="114">
        <v>29.734649737806972</v>
      </c>
      <c r="D27" s="114">
        <v>31.478291744193548</v>
      </c>
      <c r="E27" s="114">
        <v>307.95953516129026</v>
      </c>
      <c r="F27" s="114">
        <v>33.816129032258061</v>
      </c>
      <c r="G27" s="114">
        <v>67.605267096774199</v>
      </c>
      <c r="H27" s="114">
        <v>226.05288871296</v>
      </c>
      <c r="I27" s="114">
        <f t="shared" si="0"/>
        <v>696.64676148528304</v>
      </c>
      <c r="J27" s="115"/>
      <c r="K27" s="114">
        <f t="shared" si="9"/>
        <v>0.73637436289976677</v>
      </c>
      <c r="L27" s="114">
        <f t="shared" si="3"/>
        <v>1.8317595793548413</v>
      </c>
      <c r="M27" s="114">
        <f t="shared" si="4"/>
        <v>1.8188886967742519</v>
      </c>
      <c r="N27" s="114">
        <f t="shared" si="5"/>
        <v>-0.68064516129032882</v>
      </c>
      <c r="O27" s="114">
        <f t="shared" si="6"/>
        <v>-4.1979174193548374</v>
      </c>
      <c r="P27" s="114">
        <f t="shared" si="7"/>
        <v>12.675331703040001</v>
      </c>
      <c r="Q27" s="114">
        <f t="shared" si="8"/>
        <v>12.183791761423777</v>
      </c>
    </row>
    <row r="28" spans="2:17" ht="15.5">
      <c r="B28" s="121">
        <v>39814</v>
      </c>
      <c r="C28" s="113">
        <v>29.106925402977126</v>
      </c>
      <c r="D28" s="113">
        <v>27.968284937419352</v>
      </c>
      <c r="E28" s="113">
        <v>317.51480972903227</v>
      </c>
      <c r="F28" s="113">
        <v>34.551612903225802</v>
      </c>
      <c r="G28" s="113">
        <v>61.08909677419355</v>
      </c>
      <c r="H28" s="113">
        <v>229.2785616912</v>
      </c>
      <c r="I28" s="113">
        <f t="shared" si="0"/>
        <v>699.50929143804808</v>
      </c>
      <c r="J28" s="115"/>
      <c r="K28" s="113">
        <f t="shared" si="9"/>
        <v>0.68087718444119716</v>
      </c>
      <c r="L28" s="113">
        <f t="shared" si="3"/>
        <v>1.8220177090322593</v>
      </c>
      <c r="M28" s="113">
        <f t="shared" si="4"/>
        <v>-0.53225833548378887</v>
      </c>
      <c r="N28" s="113">
        <f t="shared" si="5"/>
        <v>-0.9548387096774249</v>
      </c>
      <c r="O28" s="113">
        <f t="shared" si="6"/>
        <v>4.0099509677419363</v>
      </c>
      <c r="P28" s="113">
        <f t="shared" si="7"/>
        <v>2.2736020991999908</v>
      </c>
      <c r="Q28" s="113">
        <f t="shared" si="8"/>
        <v>7.2993509152541947</v>
      </c>
    </row>
    <row r="29" spans="2:17" ht="15.5">
      <c r="B29" s="122">
        <v>39845</v>
      </c>
      <c r="C29" s="114">
        <v>26.430440889164004</v>
      </c>
      <c r="D29" s="114">
        <v>23.060020144642856</v>
      </c>
      <c r="E29" s="114">
        <v>329.00507584285708</v>
      </c>
      <c r="F29" s="114">
        <v>35.046428571428571</v>
      </c>
      <c r="G29" s="114">
        <v>50.188161428571433</v>
      </c>
      <c r="H29" s="114">
        <v>232.11751931238859</v>
      </c>
      <c r="I29" s="114">
        <f t="shared" si="0"/>
        <v>695.84764618905251</v>
      </c>
      <c r="J29" s="115"/>
      <c r="K29" s="114">
        <f t="shared" si="9"/>
        <v>-0.10905093669661525</v>
      </c>
      <c r="L29" s="114">
        <f t="shared" si="3"/>
        <v>-0.10106185811575941</v>
      </c>
      <c r="M29" s="114">
        <f t="shared" si="4"/>
        <v>-0.84372515024637096</v>
      </c>
      <c r="N29" s="114">
        <f t="shared" si="5"/>
        <v>-0.95701970443349182</v>
      </c>
      <c r="O29" s="114">
        <f t="shared" si="6"/>
        <v>6.4524731527093593</v>
      </c>
      <c r="P29" s="114">
        <f t="shared" si="7"/>
        <v>1.6090564856299636</v>
      </c>
      <c r="Q29" s="114">
        <f t="shared" si="8"/>
        <v>6.050671988847057</v>
      </c>
    </row>
    <row r="30" spans="2:17" ht="15.5">
      <c r="B30" s="121">
        <v>39873</v>
      </c>
      <c r="C30" s="113">
        <v>25.801423677460647</v>
      </c>
      <c r="D30" s="113">
        <v>20.650144646451611</v>
      </c>
      <c r="E30" s="113">
        <v>334.66267583225806</v>
      </c>
      <c r="F30" s="113">
        <v>36.203225806451613</v>
      </c>
      <c r="G30" s="113">
        <v>45.738503225806454</v>
      </c>
      <c r="H30" s="113">
        <v>234.25206628320001</v>
      </c>
      <c r="I30" s="113">
        <f t="shared" si="0"/>
        <v>697.30803947162849</v>
      </c>
      <c r="J30" s="115"/>
      <c r="K30" s="113">
        <f t="shared" si="9"/>
        <v>1.7722859448087362</v>
      </c>
      <c r="L30" s="113">
        <f t="shared" si="3"/>
        <v>0.12814840838709785</v>
      </c>
      <c r="M30" s="113">
        <f t="shared" si="4"/>
        <v>-0.3333271741935846</v>
      </c>
      <c r="N30" s="113">
        <f t="shared" si="5"/>
        <v>-0.47096774193548896</v>
      </c>
      <c r="O30" s="113">
        <f t="shared" si="6"/>
        <v>10.024877419354844</v>
      </c>
      <c r="P30" s="113">
        <f t="shared" si="7"/>
        <v>0.36946034112000348</v>
      </c>
      <c r="Q30" s="113">
        <f t="shared" si="8"/>
        <v>11.490477197541736</v>
      </c>
    </row>
    <row r="31" spans="2:17" ht="15.5">
      <c r="B31" s="122">
        <v>39904</v>
      </c>
      <c r="C31" s="114">
        <v>24.873066819687121</v>
      </c>
      <c r="D31" s="114">
        <v>19.769090845779154</v>
      </c>
      <c r="E31" s="114">
        <v>349.80050180000012</v>
      </c>
      <c r="F31" s="114">
        <v>38.123333333333335</v>
      </c>
      <c r="G31" s="114">
        <v>35.900548000000001</v>
      </c>
      <c r="H31" s="114">
        <v>237.112068257152</v>
      </c>
      <c r="I31" s="114">
        <f t="shared" si="0"/>
        <v>705.57860905595169</v>
      </c>
      <c r="J31" s="115"/>
      <c r="K31" s="114">
        <f t="shared" si="9"/>
        <v>1.313993289648792</v>
      </c>
      <c r="L31" s="114">
        <f t="shared" si="3"/>
        <v>0.44214909530240121</v>
      </c>
      <c r="M31" s="114">
        <f t="shared" si="4"/>
        <v>5.8774603200000684</v>
      </c>
      <c r="N31" s="114">
        <f t="shared" si="5"/>
        <v>0.14333333333333087</v>
      </c>
      <c r="O31" s="114">
        <f t="shared" si="6"/>
        <v>11.103596000000003</v>
      </c>
      <c r="P31" s="114">
        <f t="shared" si="7"/>
        <v>0.42582672649598408</v>
      </c>
      <c r="Q31" s="114">
        <f t="shared" si="8"/>
        <v>19.306358764780498</v>
      </c>
    </row>
    <row r="32" spans="2:17" ht="15.5">
      <c r="B32" s="121">
        <v>39934</v>
      </c>
      <c r="C32" s="113">
        <v>25.073605450805349</v>
      </c>
      <c r="D32" s="113">
        <v>19.814572099124312</v>
      </c>
      <c r="E32" s="113">
        <v>352.68427265806457</v>
      </c>
      <c r="F32" s="113">
        <v>38.803225806451614</v>
      </c>
      <c r="G32" s="113">
        <v>14.285450322580646</v>
      </c>
      <c r="H32" s="113">
        <v>238.79927048159999</v>
      </c>
      <c r="I32" s="113">
        <f t="shared" si="0"/>
        <v>689.46039681862646</v>
      </c>
      <c r="J32" s="115"/>
      <c r="K32" s="113">
        <f t="shared" si="9"/>
        <v>0.26726481737935259</v>
      </c>
      <c r="L32" s="113">
        <f t="shared" si="3"/>
        <v>0.13003457549025654</v>
      </c>
      <c r="M32" s="113">
        <f t="shared" si="4"/>
        <v>4.1919651483872258</v>
      </c>
      <c r="N32" s="113">
        <f t="shared" si="5"/>
        <v>-0.73548387096774093</v>
      </c>
      <c r="O32" s="113">
        <f t="shared" si="6"/>
        <v>2.2555974193548405</v>
      </c>
      <c r="P32" s="113">
        <f t="shared" si="7"/>
        <v>1.3925812857600022</v>
      </c>
      <c r="Q32" s="113">
        <f t="shared" si="8"/>
        <v>7.5019593754038851</v>
      </c>
    </row>
    <row r="33" spans="2:17" ht="15.5">
      <c r="B33" s="122">
        <v>39965</v>
      </c>
      <c r="C33" s="114">
        <v>25.275433799543396</v>
      </c>
      <c r="D33" s="114">
        <v>19.650169594914164</v>
      </c>
      <c r="E33" s="114">
        <v>345.24414280000002</v>
      </c>
      <c r="F33" s="114">
        <v>37.65</v>
      </c>
      <c r="G33" s="114">
        <v>2.978224</v>
      </c>
      <c r="H33" s="114">
        <v>233.98444436944001</v>
      </c>
      <c r="I33" s="114">
        <f t="shared" si="0"/>
        <v>664.78241456389753</v>
      </c>
      <c r="J33" s="115"/>
      <c r="K33" s="114">
        <f t="shared" si="9"/>
        <v>1.3020551469342116</v>
      </c>
      <c r="L33" s="114">
        <f t="shared" si="3"/>
        <v>-0.59015013941916905</v>
      </c>
      <c r="M33" s="114">
        <f t="shared" si="4"/>
        <v>11.217221720000111</v>
      </c>
      <c r="N33" s="114">
        <f t="shared" si="5"/>
        <v>6.9999999999993179E-2</v>
      </c>
      <c r="O33" s="114">
        <f t="shared" si="6"/>
        <v>-0.2589760000000001</v>
      </c>
      <c r="P33" s="114">
        <f t="shared" si="7"/>
        <v>-0.10278576156795793</v>
      </c>
      <c r="Q33" s="114">
        <f t="shared" si="8"/>
        <v>11.637364965947199</v>
      </c>
    </row>
    <row r="34" spans="2:17" ht="15.5">
      <c r="B34" s="121">
        <v>39995</v>
      </c>
      <c r="C34" s="113">
        <v>25.218635620988263</v>
      </c>
      <c r="D34" s="113">
        <v>20.073533531420583</v>
      </c>
      <c r="E34" s="113">
        <v>328.01900159999997</v>
      </c>
      <c r="F34" s="113">
        <v>35.522580645161291</v>
      </c>
      <c r="G34" s="113">
        <v>4.4172116129032259</v>
      </c>
      <c r="H34" s="113">
        <v>227.61599015616</v>
      </c>
      <c r="I34" s="113">
        <f t="shared" si="0"/>
        <v>640.86695316663327</v>
      </c>
      <c r="J34" s="115"/>
      <c r="K34" s="113">
        <f t="shared" si="9"/>
        <v>-0.41171917074400355</v>
      </c>
      <c r="L34" s="113">
        <f t="shared" si="3"/>
        <v>-0.34851988180522397</v>
      </c>
      <c r="M34" s="113">
        <f t="shared" si="4"/>
        <v>1.0626370064516095</v>
      </c>
      <c r="N34" s="113">
        <f t="shared" si="5"/>
        <v>-0.44516129032258078</v>
      </c>
      <c r="O34" s="113">
        <f t="shared" si="6"/>
        <v>-0.4385883870967735</v>
      </c>
      <c r="P34" s="113">
        <f t="shared" si="7"/>
        <v>1.3641612595199888</v>
      </c>
      <c r="Q34" s="113">
        <f t="shared" si="8"/>
        <v>0.78280953600301473</v>
      </c>
    </row>
    <row r="35" spans="2:17" ht="15.5">
      <c r="B35" s="122">
        <v>40026</v>
      </c>
      <c r="C35" s="114">
        <v>26.838743056499347</v>
      </c>
      <c r="D35" s="114">
        <v>24.064061088201029</v>
      </c>
      <c r="E35" s="114">
        <v>317.0123127483871</v>
      </c>
      <c r="F35" s="114">
        <v>33.977419354838709</v>
      </c>
      <c r="G35" s="114">
        <v>30.043304516129034</v>
      </c>
      <c r="H35" s="114">
        <v>223.66560650880001</v>
      </c>
      <c r="I35" s="114">
        <f t="shared" si="0"/>
        <v>655.60144727285524</v>
      </c>
      <c r="J35" s="115"/>
      <c r="K35" s="114">
        <f t="shared" si="9"/>
        <v>-1.6257083524536711</v>
      </c>
      <c r="L35" s="114">
        <f t="shared" si="3"/>
        <v>-0.33604809395313495</v>
      </c>
      <c r="M35" s="114">
        <f t="shared" si="4"/>
        <v>1.9301021806451786</v>
      </c>
      <c r="N35" s="114">
        <f t="shared" si="5"/>
        <v>-0.12903225806451246</v>
      </c>
      <c r="O35" s="114">
        <f t="shared" si="6"/>
        <v>1.033815483870967</v>
      </c>
      <c r="P35" s="114">
        <f t="shared" si="7"/>
        <v>-0.17052015743999505</v>
      </c>
      <c r="Q35" s="114">
        <f t="shared" si="8"/>
        <v>0.70260880260480008</v>
      </c>
    </row>
    <row r="36" spans="2:17" ht="15.5">
      <c r="B36" s="121">
        <v>40057</v>
      </c>
      <c r="C36" s="113">
        <v>29.337456027846667</v>
      </c>
      <c r="D36" s="113">
        <v>29.458491502333331</v>
      </c>
      <c r="E36" s="113">
        <v>306.26048551999997</v>
      </c>
      <c r="F36" s="113">
        <v>33.116666666666667</v>
      </c>
      <c r="G36" s="113">
        <v>67.981200000000001</v>
      </c>
      <c r="H36" s="113">
        <v>220.85723424918399</v>
      </c>
      <c r="I36" s="113">
        <f t="shared" si="0"/>
        <v>687.01153396603058</v>
      </c>
      <c r="J36" s="115"/>
      <c r="K36" s="113">
        <f t="shared" si="9"/>
        <v>-0.63276540214168264</v>
      </c>
      <c r="L36" s="113">
        <f t="shared" si="3"/>
        <v>-2.2496463571676841</v>
      </c>
      <c r="M36" s="113">
        <f t="shared" si="4"/>
        <v>-4.9606852800000638</v>
      </c>
      <c r="N36" s="113">
        <f t="shared" si="5"/>
        <v>0.68333333333333712</v>
      </c>
      <c r="O36" s="113">
        <f t="shared" si="6"/>
        <v>4.1759880000000038</v>
      </c>
      <c r="P36" s="113">
        <f t="shared" si="7"/>
        <v>-1.248112819040017</v>
      </c>
      <c r="Q36" s="113">
        <f t="shared" si="8"/>
        <v>-4.2318885250161884</v>
      </c>
    </row>
    <row r="37" spans="2:17" ht="15.5">
      <c r="B37" s="122">
        <v>40087</v>
      </c>
      <c r="C37" s="114">
        <v>30.754313360848769</v>
      </c>
      <c r="D37" s="114">
        <v>32.842182840645158</v>
      </c>
      <c r="E37" s="114">
        <v>302.44240652903233</v>
      </c>
      <c r="F37" s="114">
        <v>33.041935483870965</v>
      </c>
      <c r="G37" s="114">
        <v>79.133876129032259</v>
      </c>
      <c r="H37" s="114">
        <v>219.14682233664001</v>
      </c>
      <c r="I37" s="114">
        <f t="shared" si="0"/>
        <v>697.36153668006955</v>
      </c>
      <c r="J37" s="115"/>
      <c r="K37" s="114">
        <f t="shared" si="9"/>
        <v>-0.91989333390842987</v>
      </c>
      <c r="L37" s="114">
        <f t="shared" si="3"/>
        <v>-2.6354974845161294</v>
      </c>
      <c r="M37" s="114">
        <f t="shared" si="4"/>
        <v>-3.5979911612901105</v>
      </c>
      <c r="N37" s="114">
        <f t="shared" si="5"/>
        <v>0.29999999999999716</v>
      </c>
      <c r="O37" s="114">
        <f t="shared" si="6"/>
        <v>0.87717677419354345</v>
      </c>
      <c r="P37" s="114">
        <f t="shared" si="7"/>
        <v>-2.7425325321599985</v>
      </c>
      <c r="Q37" s="114">
        <f t="shared" si="8"/>
        <v>-8.7187377376810673</v>
      </c>
    </row>
    <row r="38" spans="2:17" ht="15.5">
      <c r="B38" s="121">
        <v>40118</v>
      </c>
      <c r="C38" s="113">
        <v>31.023358026136538</v>
      </c>
      <c r="D38" s="113">
        <v>31.611904781654761</v>
      </c>
      <c r="E38" s="113">
        <v>298.5889689600001</v>
      </c>
      <c r="F38" s="113">
        <v>32.840000000000003</v>
      </c>
      <c r="G38" s="113">
        <v>79.214283999999992</v>
      </c>
      <c r="H38" s="113">
        <v>221.29774465590398</v>
      </c>
      <c r="I38" s="113">
        <f t="shared" si="0"/>
        <v>694.57626042369543</v>
      </c>
      <c r="J38" s="115"/>
      <c r="K38" s="113">
        <f t="shared" si="9"/>
        <v>-0.2953746201240115</v>
      </c>
      <c r="L38" s="113">
        <f t="shared" si="3"/>
        <v>-2.4680762536785714</v>
      </c>
      <c r="M38" s="113">
        <f t="shared" si="4"/>
        <v>-2.8607136399999149</v>
      </c>
      <c r="N38" s="113">
        <f t="shared" si="5"/>
        <v>8.6666666666666003E-2</v>
      </c>
      <c r="O38" s="113">
        <f t="shared" si="6"/>
        <v>3.0429679999999877</v>
      </c>
      <c r="P38" s="113">
        <f t="shared" si="7"/>
        <v>-2.0703989115840216</v>
      </c>
      <c r="Q38" s="113">
        <f t="shared" si="8"/>
        <v>-4.564928758719816</v>
      </c>
    </row>
    <row r="39" spans="2:17" ht="15.5">
      <c r="B39" s="122">
        <v>40148</v>
      </c>
      <c r="C39" s="114">
        <v>30.731075658162801</v>
      </c>
      <c r="D39" s="114">
        <v>28.615610554838707</v>
      </c>
      <c r="E39" s="114">
        <v>304.47213092903218</v>
      </c>
      <c r="F39" s="114">
        <v>33.758064516129032</v>
      </c>
      <c r="G39" s="114">
        <v>70.393436129032253</v>
      </c>
      <c r="H39" s="114">
        <v>224.23400703359999</v>
      </c>
      <c r="I39" s="114">
        <f t="shared" si="0"/>
        <v>692.20432482079491</v>
      </c>
      <c r="J39" s="115"/>
      <c r="K39" s="114">
        <f t="shared" si="9"/>
        <v>0.99642592035582922</v>
      </c>
      <c r="L39" s="114">
        <f t="shared" si="3"/>
        <v>-2.8626811893548414</v>
      </c>
      <c r="M39" s="114">
        <f t="shared" si="4"/>
        <v>-3.4874042322580863</v>
      </c>
      <c r="N39" s="114">
        <f t="shared" si="5"/>
        <v>-5.8064516129029187E-2</v>
      </c>
      <c r="O39" s="114">
        <f t="shared" si="6"/>
        <v>2.7881690322580539</v>
      </c>
      <c r="P39" s="114">
        <f t="shared" si="7"/>
        <v>-1.818881679360004</v>
      </c>
      <c r="Q39" s="114">
        <f t="shared" si="8"/>
        <v>-4.4424366644881275</v>
      </c>
    </row>
    <row r="40" spans="2:17" ht="15.5">
      <c r="B40" s="121">
        <v>40179</v>
      </c>
      <c r="C40" s="113">
        <v>27.240713680599519</v>
      </c>
      <c r="D40" s="113">
        <v>25.414027221622117</v>
      </c>
      <c r="E40" s="113">
        <v>309.87835935483878</v>
      </c>
      <c r="F40" s="113">
        <v>33.909677419354843</v>
      </c>
      <c r="G40" s="113">
        <v>61.872290322580646</v>
      </c>
      <c r="H40" s="113">
        <v>227.67283020864002</v>
      </c>
      <c r="I40" s="113">
        <f t="shared" si="0"/>
        <v>685.98789820763591</v>
      </c>
      <c r="J40" s="115"/>
      <c r="K40" s="113">
        <f t="shared" si="9"/>
        <v>-1.8662117223776065</v>
      </c>
      <c r="L40" s="113">
        <f t="shared" si="3"/>
        <v>-2.5542577157972346</v>
      </c>
      <c r="M40" s="113">
        <f t="shared" si="4"/>
        <v>-7.6364503741934868</v>
      </c>
      <c r="N40" s="113">
        <f t="shared" si="5"/>
        <v>-0.64193548387095944</v>
      </c>
      <c r="O40" s="113">
        <f t="shared" si="6"/>
        <v>0.78319354838709643</v>
      </c>
      <c r="P40" s="113">
        <f t="shared" si="7"/>
        <v>-1.6057314825599747</v>
      </c>
      <c r="Q40" s="113">
        <f t="shared" si="8"/>
        <v>-13.521393230412173</v>
      </c>
    </row>
    <row r="41" spans="2:17" ht="15.5">
      <c r="B41" s="122">
        <v>40210</v>
      </c>
      <c r="C41" s="114">
        <v>25.26448309710316</v>
      </c>
      <c r="D41" s="114">
        <v>22.194550166928572</v>
      </c>
      <c r="E41" s="114">
        <v>322.94295638571424</v>
      </c>
      <c r="F41" s="114">
        <v>34.924999999999997</v>
      </c>
      <c r="G41" s="114">
        <v>55.945752857142857</v>
      </c>
      <c r="H41" s="114">
        <v>232.18044937049143</v>
      </c>
      <c r="I41" s="114">
        <f t="shared" si="0"/>
        <v>693.45319187738028</v>
      </c>
      <c r="J41" s="115"/>
      <c r="K41" s="114">
        <f t="shared" si="9"/>
        <v>-1.1659577920608442</v>
      </c>
      <c r="L41" s="114">
        <f t="shared" si="3"/>
        <v>-0.8654699777142838</v>
      </c>
      <c r="M41" s="114">
        <f t="shared" si="4"/>
        <v>-6.0621194571428418</v>
      </c>
      <c r="N41" s="114">
        <f t="shared" si="5"/>
        <v>-0.12142857142857366</v>
      </c>
      <c r="O41" s="114">
        <f t="shared" si="6"/>
        <v>5.7575914285714234</v>
      </c>
      <c r="P41" s="114">
        <f t="shared" si="7"/>
        <v>6.2930058102836028E-2</v>
      </c>
      <c r="Q41" s="114">
        <f t="shared" si="8"/>
        <v>-2.3944543116722343</v>
      </c>
    </row>
    <row r="42" spans="2:17" ht="15.5">
      <c r="B42" s="121">
        <v>40238</v>
      </c>
      <c r="C42" s="113">
        <v>24.405108433004468</v>
      </c>
      <c r="D42" s="113">
        <v>20.583690749999999</v>
      </c>
      <c r="E42" s="113">
        <v>332.86634310967747</v>
      </c>
      <c r="F42" s="113">
        <v>35.99677419354839</v>
      </c>
      <c r="G42" s="113">
        <v>45.989125161290325</v>
      </c>
      <c r="H42" s="113">
        <v>236.08515797568</v>
      </c>
      <c r="I42" s="113">
        <f t="shared" si="0"/>
        <v>695.92619962320066</v>
      </c>
      <c r="J42" s="115"/>
      <c r="K42" s="113">
        <f t="shared" si="9"/>
        <v>-1.3963152444561793</v>
      </c>
      <c r="L42" s="113">
        <f t="shared" si="3"/>
        <v>-6.6453896451612593E-2</v>
      </c>
      <c r="M42" s="113">
        <f t="shared" si="4"/>
        <v>-1.796332722580587</v>
      </c>
      <c r="N42" s="113">
        <f t="shared" si="5"/>
        <v>-0.20645161290322278</v>
      </c>
      <c r="O42" s="113">
        <f t="shared" si="6"/>
        <v>0.25062193548387057</v>
      </c>
      <c r="P42" s="113">
        <f t="shared" si="7"/>
        <v>1.8330916924799965</v>
      </c>
      <c r="Q42" s="113">
        <f t="shared" si="8"/>
        <v>-1.3818398484278305</v>
      </c>
    </row>
    <row r="43" spans="2:17" ht="15.5">
      <c r="B43" s="122">
        <v>40269</v>
      </c>
      <c r="C43" s="114">
        <v>24.056947077697998</v>
      </c>
      <c r="D43" s="114">
        <v>20.299466274466667</v>
      </c>
      <c r="E43" s="114">
        <v>347.75426768000005</v>
      </c>
      <c r="F43" s="114">
        <v>37.769999999999996</v>
      </c>
      <c r="G43" s="114">
        <v>30.818144</v>
      </c>
      <c r="H43" s="114">
        <v>241.10602927808</v>
      </c>
      <c r="I43" s="114">
        <f t="shared" si="0"/>
        <v>701.80485431024476</v>
      </c>
      <c r="J43" s="115"/>
      <c r="K43" s="114">
        <f t="shared" si="9"/>
        <v>-0.81611974198912307</v>
      </c>
      <c r="L43" s="114">
        <f t="shared" si="3"/>
        <v>0.53037542868751331</v>
      </c>
      <c r="M43" s="114">
        <f t="shared" si="4"/>
        <v>-2.0462341200000651</v>
      </c>
      <c r="N43" s="114">
        <f t="shared" si="5"/>
        <v>-0.35333333333333883</v>
      </c>
      <c r="O43" s="114">
        <f t="shared" si="6"/>
        <v>-5.0824040000000004</v>
      </c>
      <c r="P43" s="114">
        <f t="shared" si="7"/>
        <v>3.9939610209279977</v>
      </c>
      <c r="Q43" s="114">
        <f t="shared" si="8"/>
        <v>-3.773754745706924</v>
      </c>
    </row>
    <row r="44" spans="2:17" ht="15.5">
      <c r="B44" s="121">
        <v>40299</v>
      </c>
      <c r="C44" s="113">
        <v>25.013185882236193</v>
      </c>
      <c r="D44" s="113">
        <v>20.774355107724098</v>
      </c>
      <c r="E44" s="113">
        <v>356.23339254193547</v>
      </c>
      <c r="F44" s="113">
        <v>40.093548387096774</v>
      </c>
      <c r="G44" s="113">
        <v>15.444576774193548</v>
      </c>
      <c r="H44" s="113">
        <v>242.18125360415999</v>
      </c>
      <c r="I44" s="113">
        <f t="shared" si="0"/>
        <v>699.74031229734601</v>
      </c>
      <c r="J44" s="115"/>
      <c r="K44" s="113">
        <f t="shared" si="9"/>
        <v>-6.0419568569155757E-2</v>
      </c>
      <c r="L44" s="113">
        <f t="shared" si="3"/>
        <v>0.9597830085997856</v>
      </c>
      <c r="M44" s="113">
        <f t="shared" si="4"/>
        <v>3.549119883870901</v>
      </c>
      <c r="N44" s="113">
        <f t="shared" si="5"/>
        <v>1.2903225806451601</v>
      </c>
      <c r="O44" s="113">
        <f t="shared" si="6"/>
        <v>1.1591264516129023</v>
      </c>
      <c r="P44" s="113">
        <f t="shared" si="7"/>
        <v>3.3819831225600012</v>
      </c>
      <c r="Q44" s="113">
        <f t="shared" si="8"/>
        <v>10.279915478719545</v>
      </c>
    </row>
    <row r="45" spans="2:17" ht="15.5">
      <c r="B45" s="122">
        <v>40330</v>
      </c>
      <c r="C45" s="114">
        <v>26.545045674840381</v>
      </c>
      <c r="D45" s="114">
        <v>20.556541966898312</v>
      </c>
      <c r="E45" s="114">
        <v>348.69402683999999</v>
      </c>
      <c r="F45" s="114">
        <v>39.299999999999997</v>
      </c>
      <c r="G45" s="114">
        <v>3.1077119999999998</v>
      </c>
      <c r="H45" s="114">
        <v>240.18095742396798</v>
      </c>
      <c r="I45" s="114">
        <f t="shared" si="0"/>
        <v>678.38428390570664</v>
      </c>
      <c r="J45" s="115"/>
      <c r="K45" s="114">
        <f t="shared" si="9"/>
        <v>1.2696118752969845</v>
      </c>
      <c r="L45" s="114">
        <f t="shared" si="3"/>
        <v>0.90637237198414766</v>
      </c>
      <c r="M45" s="114">
        <f t="shared" si="4"/>
        <v>3.4498840399999722</v>
      </c>
      <c r="N45" s="114">
        <f t="shared" si="5"/>
        <v>1.6499999999999986</v>
      </c>
      <c r="O45" s="114">
        <f t="shared" si="6"/>
        <v>0.12948799999999983</v>
      </c>
      <c r="P45" s="114">
        <f t="shared" si="7"/>
        <v>6.1965130545279692</v>
      </c>
      <c r="Q45" s="114">
        <f t="shared" si="8"/>
        <v>13.601869341809106</v>
      </c>
    </row>
    <row r="46" spans="2:17" ht="15.5">
      <c r="B46" s="121">
        <v>40360</v>
      </c>
      <c r="C46" s="113">
        <v>27.943570192944573</v>
      </c>
      <c r="D46" s="113">
        <v>20.890508161935482</v>
      </c>
      <c r="E46" s="113">
        <v>331.22852876129036</v>
      </c>
      <c r="F46" s="113">
        <v>36.803225806451614</v>
      </c>
      <c r="G46" s="113">
        <v>4.6678335483870974</v>
      </c>
      <c r="H46" s="113">
        <v>233.58419566655999</v>
      </c>
      <c r="I46" s="113">
        <f t="shared" si="0"/>
        <v>655.11786213756909</v>
      </c>
      <c r="J46" s="115"/>
      <c r="K46" s="113">
        <f t="shared" si="9"/>
        <v>2.7249345719563109</v>
      </c>
      <c r="L46" s="113">
        <f t="shared" si="3"/>
        <v>0.81697463051489905</v>
      </c>
      <c r="M46" s="113">
        <f t="shared" si="4"/>
        <v>3.2095271612903957</v>
      </c>
      <c r="N46" s="113">
        <f t="shared" si="5"/>
        <v>1.2806451612903231</v>
      </c>
      <c r="O46" s="113">
        <f t="shared" si="6"/>
        <v>0.25062193548387146</v>
      </c>
      <c r="P46" s="113">
        <f t="shared" si="7"/>
        <v>5.9682055103999971</v>
      </c>
      <c r="Q46" s="113">
        <f t="shared" si="8"/>
        <v>14.250908970935825</v>
      </c>
    </row>
    <row r="47" spans="2:17" ht="15.5">
      <c r="B47" s="122">
        <v>40391</v>
      </c>
      <c r="C47" s="114">
        <v>29.422275328189315</v>
      </c>
      <c r="D47" s="114">
        <v>24.125359305161286</v>
      </c>
      <c r="E47" s="114">
        <v>323.76594735483866</v>
      </c>
      <c r="F47" s="114">
        <v>35.770967741935486</v>
      </c>
      <c r="G47" s="114">
        <v>31.421725161290322</v>
      </c>
      <c r="H47" s="114">
        <v>228.72437117952001</v>
      </c>
      <c r="I47" s="114">
        <f t="shared" si="0"/>
        <v>673.23064607093511</v>
      </c>
      <c r="J47" s="115"/>
      <c r="K47" s="114">
        <f t="shared" si="9"/>
        <v>2.5835322716899682</v>
      </c>
      <c r="L47" s="114">
        <f t="shared" si="3"/>
        <v>6.1298216960256724E-2</v>
      </c>
      <c r="M47" s="114">
        <f t="shared" si="4"/>
        <v>6.7536346064515556</v>
      </c>
      <c r="N47" s="114">
        <f t="shared" si="5"/>
        <v>1.7935483870967772</v>
      </c>
      <c r="O47" s="114">
        <f t="shared" si="6"/>
        <v>1.3784206451612881</v>
      </c>
      <c r="P47" s="114">
        <f t="shared" si="7"/>
        <v>5.0587646707199951</v>
      </c>
      <c r="Q47" s="114">
        <f t="shared" si="8"/>
        <v>17.629198798079869</v>
      </c>
    </row>
    <row r="48" spans="2:17" ht="15.5">
      <c r="B48" s="121">
        <v>40422</v>
      </c>
      <c r="C48" s="113">
        <v>31.120559609188351</v>
      </c>
      <c r="D48" s="113">
        <v>29.145397768333332</v>
      </c>
      <c r="E48" s="113">
        <v>319.48800843999999</v>
      </c>
      <c r="F48" s="113">
        <v>35.51</v>
      </c>
      <c r="G48" s="113">
        <v>66.718692000000004</v>
      </c>
      <c r="H48" s="113">
        <v>228.19907436118402</v>
      </c>
      <c r="I48" s="113">
        <f t="shared" si="0"/>
        <v>710.18173217870572</v>
      </c>
      <c r="J48" s="115"/>
      <c r="K48" s="113">
        <f t="shared" si="9"/>
        <v>1.7831035813416847</v>
      </c>
      <c r="L48" s="113">
        <f t="shared" si="3"/>
        <v>-0.31309373399999885</v>
      </c>
      <c r="M48" s="113">
        <f t="shared" si="4"/>
        <v>13.227522920000013</v>
      </c>
      <c r="N48" s="113">
        <f t="shared" si="5"/>
        <v>2.3933333333333309</v>
      </c>
      <c r="O48" s="113">
        <f t="shared" si="6"/>
        <v>-1.2625079999999969</v>
      </c>
      <c r="P48" s="113">
        <f t="shared" si="7"/>
        <v>7.3418401120000283</v>
      </c>
      <c r="Q48" s="113">
        <f t="shared" si="8"/>
        <v>23.170198212675132</v>
      </c>
    </row>
    <row r="49" spans="2:17" ht="15.5">
      <c r="B49" s="122">
        <v>40452</v>
      </c>
      <c r="C49" s="114">
        <v>32.888679273889913</v>
      </c>
      <c r="D49" s="114">
        <v>33.305482234838713</v>
      </c>
      <c r="E49" s="114">
        <v>312.67060099354831</v>
      </c>
      <c r="F49" s="114">
        <v>34.70645161290323</v>
      </c>
      <c r="G49" s="114">
        <v>82.673910967741932</v>
      </c>
      <c r="H49" s="114">
        <v>225.99604866048</v>
      </c>
      <c r="I49" s="114">
        <f t="shared" si="0"/>
        <v>722.2411737434021</v>
      </c>
      <c r="J49" s="115"/>
      <c r="K49" s="114">
        <f t="shared" si="9"/>
        <v>2.1343659130411439</v>
      </c>
      <c r="L49" s="114">
        <f t="shared" si="3"/>
        <v>0.46329939419355526</v>
      </c>
      <c r="M49" s="114">
        <f t="shared" si="4"/>
        <v>10.22819446451598</v>
      </c>
      <c r="N49" s="114">
        <f t="shared" si="5"/>
        <v>1.6645161290322648</v>
      </c>
      <c r="O49" s="114">
        <f t="shared" si="6"/>
        <v>3.5400348387096727</v>
      </c>
      <c r="P49" s="114">
        <f t="shared" si="7"/>
        <v>6.8492263238399858</v>
      </c>
      <c r="Q49" s="114">
        <f t="shared" si="8"/>
        <v>24.879637063332552</v>
      </c>
    </row>
    <row r="50" spans="2:17" ht="15.5">
      <c r="B50" s="121">
        <v>40483</v>
      </c>
      <c r="C50" s="113">
        <v>32.911560964374829</v>
      </c>
      <c r="D50" s="113">
        <v>32.218107801333332</v>
      </c>
      <c r="E50" s="113">
        <v>307.90822031999988</v>
      </c>
      <c r="F50" s="113">
        <v>34.256666666666668</v>
      </c>
      <c r="G50" s="113">
        <v>81.90115999999999</v>
      </c>
      <c r="H50" s="113">
        <v>227.62641083244802</v>
      </c>
      <c r="I50" s="113">
        <f t="shared" si="0"/>
        <v>716.82212658482274</v>
      </c>
      <c r="J50" s="115"/>
      <c r="K50" s="113">
        <f t="shared" si="9"/>
        <v>1.8882029382382903</v>
      </c>
      <c r="L50" s="113">
        <f t="shared" si="3"/>
        <v>0.6062030196785706</v>
      </c>
      <c r="M50" s="113">
        <f t="shared" si="4"/>
        <v>9.3192513599997824</v>
      </c>
      <c r="N50" s="113">
        <f t="shared" si="5"/>
        <v>1.4166666666666643</v>
      </c>
      <c r="O50" s="113">
        <f t="shared" si="6"/>
        <v>2.686875999999998</v>
      </c>
      <c r="P50" s="113">
        <f t="shared" si="7"/>
        <v>6.3286661765440329</v>
      </c>
      <c r="Q50" s="113">
        <f t="shared" si="8"/>
        <v>22.24586616112731</v>
      </c>
    </row>
    <row r="51" spans="2:17" ht="15.5">
      <c r="B51" s="122">
        <v>40513</v>
      </c>
      <c r="C51" s="114">
        <v>31.83127557650057</v>
      </c>
      <c r="D51" s="114">
        <v>28.365861162258064</v>
      </c>
      <c r="E51" s="114">
        <v>307.99086290322577</v>
      </c>
      <c r="F51" s="114">
        <v>34.567741935483866</v>
      </c>
      <c r="G51" s="114">
        <v>67.166678709677427</v>
      </c>
      <c r="H51" s="114">
        <v>229.53434192736</v>
      </c>
      <c r="I51" s="114">
        <f t="shared" si="0"/>
        <v>699.45676221450572</v>
      </c>
      <c r="J51" s="115"/>
      <c r="K51" s="114">
        <f t="shared" si="9"/>
        <v>1.1001999183377684</v>
      </c>
      <c r="L51" s="114">
        <f t="shared" si="3"/>
        <v>-0.2497493925806431</v>
      </c>
      <c r="M51" s="114">
        <f t="shared" si="4"/>
        <v>3.5187319741935994</v>
      </c>
      <c r="N51" s="114">
        <f t="shared" si="5"/>
        <v>0.80967741935483417</v>
      </c>
      <c r="O51" s="114">
        <f t="shared" si="6"/>
        <v>-3.2267574193548256</v>
      </c>
      <c r="P51" s="114">
        <f t="shared" si="7"/>
        <v>5.3003348937600094</v>
      </c>
      <c r="Q51" s="114">
        <f t="shared" si="8"/>
        <v>7.2524373937108066</v>
      </c>
    </row>
    <row r="52" spans="2:17" ht="15.5">
      <c r="B52" s="121">
        <v>40544</v>
      </c>
      <c r="C52" s="113">
        <v>29.733798252438721</v>
      </c>
      <c r="D52" s="113">
        <v>25.283493686615682</v>
      </c>
      <c r="E52" s="113">
        <v>320.4752813419355</v>
      </c>
      <c r="F52" s="113">
        <v>35.361290322580643</v>
      </c>
      <c r="G52" s="113">
        <v>63.282038709677423</v>
      </c>
      <c r="H52" s="113">
        <v>232.94474507616002</v>
      </c>
      <c r="I52" s="113">
        <f t="shared" si="0"/>
        <v>707.080647389408</v>
      </c>
      <c r="J52" s="115"/>
      <c r="K52" s="113">
        <f t="shared" si="9"/>
        <v>2.4930845718392014</v>
      </c>
      <c r="L52" s="113">
        <f t="shared" si="3"/>
        <v>-0.13053353500643539</v>
      </c>
      <c r="M52" s="113">
        <f t="shared" si="4"/>
        <v>10.596921987096721</v>
      </c>
      <c r="N52" s="113">
        <f t="shared" si="5"/>
        <v>1.4516129032258007</v>
      </c>
      <c r="O52" s="113">
        <f t="shared" si="6"/>
        <v>1.4097483870967764</v>
      </c>
      <c r="P52" s="113">
        <f t="shared" si="7"/>
        <v>5.2719148675199961</v>
      </c>
      <c r="Q52" s="113">
        <f t="shared" si="8"/>
        <v>21.092749181772092</v>
      </c>
    </row>
    <row r="53" spans="2:17" ht="15.5">
      <c r="B53" s="122">
        <v>40575</v>
      </c>
      <c r="C53" s="114">
        <v>28.960907080995042</v>
      </c>
      <c r="D53" s="114">
        <v>22.567871145357142</v>
      </c>
      <c r="E53" s="114">
        <v>330.81837029999997</v>
      </c>
      <c r="F53" s="114">
        <v>36.535714285714285</v>
      </c>
      <c r="G53" s="114">
        <v>58.373652857142858</v>
      </c>
      <c r="H53" s="114">
        <v>237.19912150419427</v>
      </c>
      <c r="I53" s="114">
        <f t="shared" si="0"/>
        <v>714.4556371734036</v>
      </c>
      <c r="J53" s="115"/>
      <c r="K53" s="114">
        <f t="shared" si="9"/>
        <v>3.6964239838918829</v>
      </c>
      <c r="L53" s="114">
        <f t="shared" si="3"/>
        <v>0.37332097842856982</v>
      </c>
      <c r="M53" s="114">
        <f t="shared" si="4"/>
        <v>7.8754139142857298</v>
      </c>
      <c r="N53" s="114">
        <f t="shared" si="5"/>
        <v>1.6107142857142875</v>
      </c>
      <c r="O53" s="114">
        <f t="shared" si="6"/>
        <v>2.4279000000000011</v>
      </c>
      <c r="P53" s="114">
        <f t="shared" si="7"/>
        <v>5.0186721337028359</v>
      </c>
      <c r="Q53" s="114">
        <f t="shared" si="8"/>
        <v>21.002445296023325</v>
      </c>
    </row>
    <row r="54" spans="2:17" ht="15.5">
      <c r="B54" s="121">
        <v>40603</v>
      </c>
      <c r="C54" s="113">
        <v>27.285176486628686</v>
      </c>
      <c r="D54" s="113">
        <v>20.86848926032258</v>
      </c>
      <c r="E54" s="113">
        <v>341.51405299354843</v>
      </c>
      <c r="F54" s="113">
        <v>37.645161290322584</v>
      </c>
      <c r="G54" s="113">
        <v>49.873765161290322</v>
      </c>
      <c r="H54" s="113">
        <v>241.41391289568003</v>
      </c>
      <c r="I54" s="113">
        <f t="shared" si="0"/>
        <v>718.60055808779259</v>
      </c>
      <c r="J54" s="115"/>
      <c r="K54" s="113">
        <f t="shared" si="9"/>
        <v>2.8800680536242176</v>
      </c>
      <c r="L54" s="113">
        <f t="shared" si="3"/>
        <v>0.28479851032258097</v>
      </c>
      <c r="M54" s="113">
        <f t="shared" si="4"/>
        <v>8.6477098838709594</v>
      </c>
      <c r="N54" s="113">
        <f t="shared" si="5"/>
        <v>1.6483870967741936</v>
      </c>
      <c r="O54" s="113">
        <f t="shared" si="6"/>
        <v>3.8846399999999974</v>
      </c>
      <c r="P54" s="113">
        <f t="shared" si="7"/>
        <v>5.3287549200000228</v>
      </c>
      <c r="Q54" s="113">
        <f t="shared" si="8"/>
        <v>22.674358464591933</v>
      </c>
    </row>
    <row r="55" spans="2:17" ht="15.5">
      <c r="B55" s="122">
        <v>40634</v>
      </c>
      <c r="C55" s="114">
        <v>26.788893614062523</v>
      </c>
      <c r="D55" s="114">
        <v>20.446669902666663</v>
      </c>
      <c r="E55" s="114">
        <v>356.60315387999992</v>
      </c>
      <c r="F55" s="114">
        <v>39.713333333333338</v>
      </c>
      <c r="G55" s="114">
        <v>41.080067999999997</v>
      </c>
      <c r="H55" s="114">
        <v>244.51264309004802</v>
      </c>
      <c r="I55" s="114">
        <f t="shared" si="0"/>
        <v>729.14476182011049</v>
      </c>
      <c r="J55" s="115"/>
      <c r="K55" s="114">
        <f t="shared" si="9"/>
        <v>2.731946536364525</v>
      </c>
      <c r="L55" s="114">
        <f t="shared" si="3"/>
        <v>0.14720362819999622</v>
      </c>
      <c r="M55" s="114">
        <f t="shared" si="4"/>
        <v>8.8488861999998676</v>
      </c>
      <c r="N55" s="114">
        <f t="shared" si="5"/>
        <v>1.9433333333333422</v>
      </c>
      <c r="O55" s="114">
        <f t="shared" si="6"/>
        <v>10.261923999999997</v>
      </c>
      <c r="P55" s="114">
        <f t="shared" si="7"/>
        <v>3.4066138119680147</v>
      </c>
      <c r="Q55" s="114">
        <f t="shared" si="8"/>
        <v>27.339907509865725</v>
      </c>
    </row>
    <row r="56" spans="2:17" ht="15.5">
      <c r="B56" s="121">
        <v>40664</v>
      </c>
      <c r="C56" s="113">
        <v>28.42998965893948</v>
      </c>
      <c r="D56" s="113">
        <v>21.098151872903227</v>
      </c>
      <c r="E56" s="113">
        <v>359.06667352258069</v>
      </c>
      <c r="F56" s="113">
        <v>40.41935483870968</v>
      </c>
      <c r="G56" s="113">
        <v>22.211369032258066</v>
      </c>
      <c r="H56" s="113">
        <v>245.52060668735999</v>
      </c>
      <c r="I56" s="113">
        <f t="shared" si="0"/>
        <v>716.74614561275121</v>
      </c>
      <c r="J56" s="115"/>
      <c r="K56" s="113">
        <f t="shared" si="9"/>
        <v>3.4168037767032864</v>
      </c>
      <c r="L56" s="113">
        <f t="shared" si="3"/>
        <v>0.3237967651791287</v>
      </c>
      <c r="M56" s="113">
        <f t="shared" si="4"/>
        <v>2.8332809806452133</v>
      </c>
      <c r="N56" s="113">
        <f t="shared" si="5"/>
        <v>0.32580645161290533</v>
      </c>
      <c r="O56" s="113">
        <f t="shared" si="6"/>
        <v>6.7667922580645179</v>
      </c>
      <c r="P56" s="113">
        <f t="shared" si="7"/>
        <v>3.3393530831999954</v>
      </c>
      <c r="Q56" s="113">
        <f t="shared" si="8"/>
        <v>17.005833315405198</v>
      </c>
    </row>
    <row r="57" spans="2:17" ht="15.5">
      <c r="B57" s="122">
        <v>40695</v>
      </c>
      <c r="C57" s="114">
        <v>29.375628374747297</v>
      </c>
      <c r="D57" s="114">
        <v>20.734338435333331</v>
      </c>
      <c r="E57" s="114">
        <v>350.84870715999995</v>
      </c>
      <c r="F57" s="114">
        <v>39.073333333333338</v>
      </c>
      <c r="G57" s="114">
        <v>4.1112440000000001</v>
      </c>
      <c r="H57" s="114">
        <v>242.54502994003198</v>
      </c>
      <c r="I57" s="114">
        <f t="shared" si="0"/>
        <v>686.68828124344589</v>
      </c>
      <c r="J57" s="115"/>
      <c r="K57" s="114">
        <f t="shared" si="9"/>
        <v>2.8305826999069161</v>
      </c>
      <c r="L57" s="114">
        <f t="shared" si="3"/>
        <v>0.17779646843501951</v>
      </c>
      <c r="M57" s="114">
        <f t="shared" si="4"/>
        <v>2.1546803199999545</v>
      </c>
      <c r="N57" s="114">
        <f t="shared" si="5"/>
        <v>-0.22666666666665947</v>
      </c>
      <c r="O57" s="114">
        <f t="shared" si="6"/>
        <v>1.0035320000000003</v>
      </c>
      <c r="P57" s="114">
        <f t="shared" si="7"/>
        <v>2.3640725160639988</v>
      </c>
      <c r="Q57" s="114">
        <f t="shared" si="8"/>
        <v>8.3039973377392471</v>
      </c>
    </row>
    <row r="58" spans="2:17" ht="15.5">
      <c r="B58" s="121">
        <v>40725</v>
      </c>
      <c r="C58" s="113">
        <v>29.297516124409555</v>
      </c>
      <c r="D58" s="113">
        <v>20.536721456311902</v>
      </c>
      <c r="E58" s="113">
        <v>341.60552999999999</v>
      </c>
      <c r="F58" s="113">
        <v>37.451612903225808</v>
      </c>
      <c r="G58" s="113">
        <v>5.0750941935483871</v>
      </c>
      <c r="H58" s="113">
        <v>234.16680620448</v>
      </c>
      <c r="I58" s="113">
        <f t="shared" si="0"/>
        <v>668.13328088197568</v>
      </c>
      <c r="J58" s="115"/>
      <c r="K58" s="113">
        <f t="shared" si="9"/>
        <v>1.3539459314649811</v>
      </c>
      <c r="L58" s="113">
        <f t="shared" si="3"/>
        <v>-0.35378670562358039</v>
      </c>
      <c r="M58" s="113">
        <f t="shared" si="4"/>
        <v>10.377001238709624</v>
      </c>
      <c r="N58" s="113">
        <f t="shared" si="5"/>
        <v>0.64838709677419359</v>
      </c>
      <c r="O58" s="113">
        <f t="shared" si="6"/>
        <v>0.40726064516128968</v>
      </c>
      <c r="P58" s="113">
        <f t="shared" si="7"/>
        <v>0.58261053792000439</v>
      </c>
      <c r="Q58" s="113">
        <f t="shared" si="8"/>
        <v>13.015418744406588</v>
      </c>
    </row>
    <row r="59" spans="2:17" ht="15.5">
      <c r="B59" s="122">
        <v>40756</v>
      </c>
      <c r="C59" s="114">
        <v>31.96138134996146</v>
      </c>
      <c r="D59" s="114">
        <v>24.133712610729997</v>
      </c>
      <c r="E59" s="114">
        <v>330.91681772903218</v>
      </c>
      <c r="F59" s="114">
        <v>35.654838709677421</v>
      </c>
      <c r="G59" s="114">
        <v>33.42670064516129</v>
      </c>
      <c r="H59" s="114">
        <v>233.35683545664</v>
      </c>
      <c r="I59" s="114">
        <f t="shared" si="0"/>
        <v>689.4502865012023</v>
      </c>
      <c r="J59" s="115"/>
      <c r="K59" s="114">
        <f t="shared" si="9"/>
        <v>2.5391060217721453</v>
      </c>
      <c r="L59" s="114">
        <f t="shared" si="3"/>
        <v>8.3533055687112778E-3</v>
      </c>
      <c r="M59" s="114">
        <f t="shared" si="4"/>
        <v>7.1508703741935165</v>
      </c>
      <c r="N59" s="114">
        <f t="shared" si="5"/>
        <v>-0.11612903225806548</v>
      </c>
      <c r="O59" s="114">
        <f t="shared" si="6"/>
        <v>2.0049754838709681</v>
      </c>
      <c r="P59" s="114">
        <f t="shared" si="7"/>
        <v>4.6324642771199933</v>
      </c>
      <c r="Q59" s="114">
        <f t="shared" si="8"/>
        <v>16.219640430267191</v>
      </c>
    </row>
    <row r="60" spans="2:17" ht="15.5">
      <c r="B60" s="121">
        <v>40787</v>
      </c>
      <c r="C60" s="113">
        <v>34.335070575058317</v>
      </c>
      <c r="D60" s="113">
        <v>30.972403735999997</v>
      </c>
      <c r="E60" s="113">
        <v>325.27029507999998</v>
      </c>
      <c r="F60" s="113">
        <v>34.743333333333332</v>
      </c>
      <c r="G60" s="113">
        <v>75.070668000000012</v>
      </c>
      <c r="H60" s="113">
        <v>231.75252497539202</v>
      </c>
      <c r="I60" s="113">
        <f t="shared" si="0"/>
        <v>732.1442956997837</v>
      </c>
      <c r="J60" s="115"/>
      <c r="K60" s="113">
        <f t="shared" si="9"/>
        <v>3.214510965869966</v>
      </c>
      <c r="L60" s="113">
        <f t="shared" si="3"/>
        <v>1.8270059676666648</v>
      </c>
      <c r="M60" s="113">
        <f t="shared" si="4"/>
        <v>5.7822866399999953</v>
      </c>
      <c r="N60" s="113">
        <f t="shared" si="5"/>
        <v>-0.76666666666666572</v>
      </c>
      <c r="O60" s="113">
        <f t="shared" si="6"/>
        <v>8.3519760000000076</v>
      </c>
      <c r="P60" s="113">
        <f t="shared" si="7"/>
        <v>3.5534506142080033</v>
      </c>
      <c r="Q60" s="113">
        <f t="shared" si="8"/>
        <v>21.962563521077982</v>
      </c>
    </row>
    <row r="61" spans="2:17" ht="15.5">
      <c r="B61" s="122">
        <v>40817</v>
      </c>
      <c r="C61" s="114">
        <v>34.626753955466029</v>
      </c>
      <c r="D61" s="114">
        <v>34.654523840967741</v>
      </c>
      <c r="E61" s="114">
        <v>316.07028754838711</v>
      </c>
      <c r="F61" s="114">
        <v>34.264516129032259</v>
      </c>
      <c r="G61" s="114">
        <v>90.537174193548381</v>
      </c>
      <c r="H61" s="114">
        <v>231.31059356736</v>
      </c>
      <c r="I61" s="114">
        <f t="shared" si="0"/>
        <v>741.46384923476148</v>
      </c>
      <c r="J61" s="115"/>
      <c r="K61" s="114">
        <f t="shared" si="9"/>
        <v>1.7380746815761157</v>
      </c>
      <c r="L61" s="114">
        <f t="shared" si="3"/>
        <v>1.3490416061290276</v>
      </c>
      <c r="M61" s="114">
        <f t="shared" si="4"/>
        <v>3.3996865548388087</v>
      </c>
      <c r="N61" s="114">
        <f t="shared" si="5"/>
        <v>-0.44193548387097081</v>
      </c>
      <c r="O61" s="114">
        <f t="shared" si="6"/>
        <v>7.863263225806449</v>
      </c>
      <c r="P61" s="114">
        <f t="shared" si="7"/>
        <v>5.3145449068800019</v>
      </c>
      <c r="Q61" s="114">
        <f t="shared" si="8"/>
        <v>19.222675491359382</v>
      </c>
    </row>
    <row r="62" spans="2:17" ht="15.5">
      <c r="B62" s="121">
        <v>40848</v>
      </c>
      <c r="C62" s="113">
        <v>34.306496498051779</v>
      </c>
      <c r="D62" s="113">
        <v>33.30437320033333</v>
      </c>
      <c r="E62" s="113">
        <v>312.85563308000002</v>
      </c>
      <c r="F62" s="113">
        <v>34.51</v>
      </c>
      <c r="G62" s="113">
        <v>85.623940000000005</v>
      </c>
      <c r="H62" s="113">
        <v>232.29582114367997</v>
      </c>
      <c r="I62" s="113">
        <f t="shared" si="0"/>
        <v>732.89626392206515</v>
      </c>
      <c r="J62" s="115"/>
      <c r="K62" s="113">
        <f t="shared" si="9"/>
        <v>1.39493553367695</v>
      </c>
      <c r="L62" s="113">
        <f t="shared" si="3"/>
        <v>1.0862653989999984</v>
      </c>
      <c r="M62" s="113">
        <f t="shared" si="4"/>
        <v>4.9474127600001339</v>
      </c>
      <c r="N62" s="113">
        <f t="shared" si="5"/>
        <v>0.2533333333333303</v>
      </c>
      <c r="O62" s="113">
        <f t="shared" si="6"/>
        <v>3.7227800000000144</v>
      </c>
      <c r="P62" s="113">
        <f t="shared" si="7"/>
        <v>4.6694103112319567</v>
      </c>
      <c r="Q62" s="113">
        <f t="shared" si="8"/>
        <v>16.074137337242405</v>
      </c>
    </row>
    <row r="63" spans="2:17" ht="15.5">
      <c r="B63" s="122">
        <v>40878</v>
      </c>
      <c r="C63" s="114">
        <v>33.219335101349856</v>
      </c>
      <c r="D63" s="114">
        <v>30.1330700016129</v>
      </c>
      <c r="E63" s="114">
        <v>319.05770101935485</v>
      </c>
      <c r="F63" s="114">
        <v>35.406451612903226</v>
      </c>
      <c r="G63" s="114">
        <v>76.189068387096782</v>
      </c>
      <c r="H63" s="114">
        <v>235.26097721471999</v>
      </c>
      <c r="I63" s="114">
        <f t="shared" si="0"/>
        <v>729.26660333703762</v>
      </c>
      <c r="J63" s="115"/>
      <c r="K63" s="114">
        <f t="shared" si="9"/>
        <v>1.388059524849286</v>
      </c>
      <c r="L63" s="114">
        <f t="shared" si="3"/>
        <v>1.7672088393548364</v>
      </c>
      <c r="M63" s="114">
        <f t="shared" si="4"/>
        <v>11.066838116129077</v>
      </c>
      <c r="N63" s="114">
        <f t="shared" si="5"/>
        <v>0.83870967741935942</v>
      </c>
      <c r="O63" s="114">
        <f t="shared" si="6"/>
        <v>9.0223896774193548</v>
      </c>
      <c r="P63" s="114">
        <f t="shared" si="7"/>
        <v>5.7266352873599828</v>
      </c>
      <c r="Q63" s="114">
        <f t="shared" si="8"/>
        <v>29.809841122531907</v>
      </c>
    </row>
    <row r="64" spans="2:17" ht="15.5">
      <c r="B64" s="121">
        <v>40909</v>
      </c>
      <c r="C64" s="113">
        <v>32.748387096774195</v>
      </c>
      <c r="D64" s="113">
        <v>26.607463424975908</v>
      </c>
      <c r="E64" s="113">
        <v>316.53550451612904</v>
      </c>
      <c r="F64" s="113">
        <v>36.067741935483866</v>
      </c>
      <c r="G64" s="113">
        <v>69.171654193548392</v>
      </c>
      <c r="H64" s="113">
        <v>241.79758324992</v>
      </c>
      <c r="I64" s="113">
        <f t="shared" si="0"/>
        <v>722.92833441683138</v>
      </c>
      <c r="J64" s="115"/>
      <c r="K64" s="113">
        <f t="shared" si="9"/>
        <v>3.0145888443354742</v>
      </c>
      <c r="L64" s="113">
        <f t="shared" si="3"/>
        <v>1.3239697383602262</v>
      </c>
      <c r="M64" s="113">
        <f t="shared" si="4"/>
        <v>-3.9397768258064616</v>
      </c>
      <c r="N64" s="113">
        <f t="shared" si="5"/>
        <v>0.70645161290322278</v>
      </c>
      <c r="O64" s="113">
        <f t="shared" si="6"/>
        <v>5.8896154838709691</v>
      </c>
      <c r="P64" s="113">
        <f t="shared" si="7"/>
        <v>8.8528381737599773</v>
      </c>
      <c r="Q64" s="113">
        <f t="shared" si="8"/>
        <v>15.847687027423376</v>
      </c>
    </row>
    <row r="65" spans="2:17" ht="15.5">
      <c r="B65" s="122">
        <v>40940</v>
      </c>
      <c r="C65" s="114">
        <v>29.937931034482762</v>
      </c>
      <c r="D65" s="114">
        <v>23.36261696586207</v>
      </c>
      <c r="E65" s="114">
        <v>348.72882115862075</v>
      </c>
      <c r="F65" s="114">
        <v>36.45862068965517</v>
      </c>
      <c r="G65" s="114">
        <v>62.757028965517243</v>
      </c>
      <c r="H65" s="114">
        <v>247.74912874493791</v>
      </c>
      <c r="I65" s="114">
        <f t="shared" si="0"/>
        <v>748.99414755907583</v>
      </c>
      <c r="J65" s="115"/>
      <c r="K65" s="114">
        <f t="shared" si="9"/>
        <v>0.97702395348771987</v>
      </c>
      <c r="L65" s="114">
        <f t="shared" si="3"/>
        <v>0.7947458205049287</v>
      </c>
      <c r="M65" s="114">
        <f t="shared" si="4"/>
        <v>17.910450858620777</v>
      </c>
      <c r="N65" s="114">
        <f t="shared" si="5"/>
        <v>-7.7093596059114589E-2</v>
      </c>
      <c r="O65" s="114">
        <f t="shared" si="6"/>
        <v>4.3833761083743852</v>
      </c>
      <c r="P65" s="114">
        <f t="shared" si="7"/>
        <v>10.550007240743639</v>
      </c>
      <c r="Q65" s="114">
        <f t="shared" si="8"/>
        <v>34.538510385672225</v>
      </c>
    </row>
    <row r="66" spans="2:17" ht="15.5">
      <c r="B66" s="121">
        <v>40969</v>
      </c>
      <c r="C66" s="113">
        <v>28.951612903225808</v>
      </c>
      <c r="D66" s="113">
        <v>21.484815292903225</v>
      </c>
      <c r="E66" s="113">
        <v>347.81468845161294</v>
      </c>
      <c r="F66" s="113">
        <v>38.648387096774194</v>
      </c>
      <c r="G66" s="113">
        <v>54.416287741935484</v>
      </c>
      <c r="H66" s="113">
        <v>251.77301246016003</v>
      </c>
      <c r="I66" s="113">
        <f t="shared" si="0"/>
        <v>743.08880394661173</v>
      </c>
      <c r="J66" s="115"/>
      <c r="K66" s="113">
        <f t="shared" si="9"/>
        <v>1.6664364165971222</v>
      </c>
      <c r="L66" s="113">
        <f t="shared" si="3"/>
        <v>0.61632603258064478</v>
      </c>
      <c r="M66" s="113">
        <f t="shared" si="4"/>
        <v>6.3006354580645052</v>
      </c>
      <c r="N66" s="113">
        <f t="shared" si="5"/>
        <v>1.00322580645161</v>
      </c>
      <c r="O66" s="113">
        <f t="shared" si="6"/>
        <v>4.5425225806451621</v>
      </c>
      <c r="P66" s="113">
        <f t="shared" si="7"/>
        <v>10.359099564480005</v>
      </c>
      <c r="Q66" s="113">
        <f t="shared" si="8"/>
        <v>24.488245858819141</v>
      </c>
    </row>
    <row r="67" spans="2:17" ht="15.5">
      <c r="B67" s="122">
        <v>41000</v>
      </c>
      <c r="C67" s="114">
        <v>27.970000000000002</v>
      </c>
      <c r="D67" s="114">
        <v>22.039194601000002</v>
      </c>
      <c r="E67" s="114">
        <v>340.79590627999994</v>
      </c>
      <c r="F67" s="114">
        <v>40.126666666666665</v>
      </c>
      <c r="G67" s="114">
        <v>47.878188000000002</v>
      </c>
      <c r="H67" s="114">
        <v>253.02917761996798</v>
      </c>
      <c r="I67" s="114">
        <f t="shared" si="0"/>
        <v>731.8391331676346</v>
      </c>
      <c r="J67" s="115"/>
      <c r="K67" s="114">
        <f t="shared" si="9"/>
        <v>1.1811063859374791</v>
      </c>
      <c r="L67" s="114">
        <f t="shared" si="3"/>
        <v>1.5925246983333388</v>
      </c>
      <c r="M67" s="114">
        <f t="shared" si="4"/>
        <v>-15.807247599999982</v>
      </c>
      <c r="N67" s="114">
        <f t="shared" si="5"/>
        <v>0.41333333333332689</v>
      </c>
      <c r="O67" s="114">
        <f t="shared" si="6"/>
        <v>6.7981200000000044</v>
      </c>
      <c r="P67" s="114">
        <f t="shared" si="7"/>
        <v>8.5165345299199657</v>
      </c>
      <c r="Q67" s="114">
        <f t="shared" si="8"/>
        <v>2.6943713475241111</v>
      </c>
    </row>
    <row r="68" spans="2:17" ht="15.5">
      <c r="B68" s="121">
        <v>41030</v>
      </c>
      <c r="C68" s="113">
        <v>29.693548387096776</v>
      </c>
      <c r="D68" s="113">
        <v>21.952834840967739</v>
      </c>
      <c r="E68" s="113">
        <v>321.8875359483871</v>
      </c>
      <c r="F68" s="113">
        <v>40.396774193548389</v>
      </c>
      <c r="G68" s="113">
        <v>25.124849032258066</v>
      </c>
      <c r="H68" s="113">
        <v>250.11044092512003</v>
      </c>
      <c r="I68" s="113">
        <f t="shared" si="0"/>
        <v>689.16598332737806</v>
      </c>
      <c r="J68" s="115"/>
      <c r="K68" s="113">
        <f t="shared" si="9"/>
        <v>1.263558728157296</v>
      </c>
      <c r="L68" s="113">
        <f t="shared" si="3"/>
        <v>0.85468296806451249</v>
      </c>
      <c r="M68" s="113">
        <f t="shared" si="4"/>
        <v>-37.179137574193589</v>
      </c>
      <c r="N68" s="113">
        <f t="shared" si="5"/>
        <v>-2.2580645161291102E-2</v>
      </c>
      <c r="O68" s="113">
        <f t="shared" si="6"/>
        <v>2.9134799999999998</v>
      </c>
      <c r="P68" s="113">
        <f t="shared" si="7"/>
        <v>4.5898342377600443</v>
      </c>
      <c r="Q68" s="113">
        <f t="shared" si="8"/>
        <v>-27.580162285373149</v>
      </c>
    </row>
    <row r="69" spans="2:17" ht="15.5">
      <c r="B69" s="122">
        <v>41061</v>
      </c>
      <c r="C69" s="114">
        <v>29.786666666666669</v>
      </c>
      <c r="D69" s="114">
        <v>21.617971001666664</v>
      </c>
      <c r="E69" s="114">
        <v>323.76758683999998</v>
      </c>
      <c r="F69" s="114">
        <v>39.536666666666662</v>
      </c>
      <c r="G69" s="114">
        <v>4.2407320000000004</v>
      </c>
      <c r="H69" s="114">
        <v>244.86505141542401</v>
      </c>
      <c r="I69" s="114">
        <f t="shared" si="0"/>
        <v>663.81467459042392</v>
      </c>
      <c r="J69" s="115"/>
      <c r="K69" s="114">
        <f t="shared" si="9"/>
        <v>0.4110382919193718</v>
      </c>
      <c r="L69" s="114">
        <f t="shared" si="3"/>
        <v>0.88363256633333265</v>
      </c>
      <c r="M69" s="114">
        <f t="shared" si="4"/>
        <v>-27.081120319999968</v>
      </c>
      <c r="N69" s="114">
        <f t="shared" si="5"/>
        <v>0.46333333333332405</v>
      </c>
      <c r="O69" s="114">
        <f t="shared" si="6"/>
        <v>0.12948800000000027</v>
      </c>
      <c r="P69" s="114">
        <f t="shared" si="7"/>
        <v>2.320021475392025</v>
      </c>
      <c r="Q69" s="114">
        <f t="shared" si="8"/>
        <v>-22.873606653021966</v>
      </c>
    </row>
    <row r="70" spans="2:17" ht="15.5">
      <c r="B70" s="121">
        <v>41091</v>
      </c>
      <c r="C70" s="113">
        <v>29.938709677419357</v>
      </c>
      <c r="D70" s="113">
        <v>21.298818162580641</v>
      </c>
      <c r="E70" s="113">
        <v>299.75135349677419</v>
      </c>
      <c r="F70" s="113">
        <v>36</v>
      </c>
      <c r="G70" s="113">
        <v>6.108909677419355</v>
      </c>
      <c r="H70" s="113">
        <v>235.6730675952</v>
      </c>
      <c r="I70" s="113">
        <f t="shared" si="0"/>
        <v>628.7708586093936</v>
      </c>
      <c r="J70" s="115"/>
      <c r="K70" s="113">
        <f t="shared" si="9"/>
        <v>0.64119355300980274</v>
      </c>
      <c r="L70" s="113">
        <f t="shared" si="3"/>
        <v>0.76209670626873915</v>
      </c>
      <c r="M70" s="113">
        <f t="shared" si="4"/>
        <v>-41.854176503225801</v>
      </c>
      <c r="N70" s="113">
        <f t="shared" si="5"/>
        <v>-1.4516129032258078</v>
      </c>
      <c r="O70" s="113">
        <f t="shared" si="6"/>
        <v>1.0338154838709679</v>
      </c>
      <c r="P70" s="113">
        <f t="shared" si="7"/>
        <v>1.5062613907199989</v>
      </c>
      <c r="Q70" s="113">
        <f t="shared" si="8"/>
        <v>-39.36242227258208</v>
      </c>
    </row>
    <row r="71" spans="2:17" ht="15.5">
      <c r="B71" s="122">
        <v>41122</v>
      </c>
      <c r="C71" s="114">
        <v>30.696774193548389</v>
      </c>
      <c r="D71" s="114">
        <v>24.865789421290309</v>
      </c>
      <c r="E71" s="114">
        <v>305.24404649032255</v>
      </c>
      <c r="F71" s="114">
        <v>34.280645161290323</v>
      </c>
      <c r="G71" s="114">
        <v>38.15718967741936</v>
      </c>
      <c r="H71" s="114">
        <v>233.08684520736</v>
      </c>
      <c r="I71" s="114">
        <f t="shared" si="0"/>
        <v>666.33129015123086</v>
      </c>
      <c r="J71" s="115"/>
      <c r="K71" s="114">
        <f t="shared" si="9"/>
        <v>-1.2646071564130708</v>
      </c>
      <c r="L71" s="114">
        <f t="shared" si="3"/>
        <v>0.73207681056031149</v>
      </c>
      <c r="M71" s="114">
        <f t="shared" si="4"/>
        <v>-25.672771238709629</v>
      </c>
      <c r="N71" s="114">
        <f t="shared" si="5"/>
        <v>-1.3741935483870975</v>
      </c>
      <c r="O71" s="114">
        <f t="shared" si="6"/>
        <v>4.7304890322580704</v>
      </c>
      <c r="P71" s="114">
        <f t="shared" si="7"/>
        <v>-0.26999024927999926</v>
      </c>
      <c r="Q71" s="114">
        <f t="shared" si="8"/>
        <v>-23.118996349971439</v>
      </c>
    </row>
    <row r="72" spans="2:17" ht="15.5">
      <c r="B72" s="121">
        <v>41153</v>
      </c>
      <c r="C72" s="113">
        <v>33.763333333333335</v>
      </c>
      <c r="D72" s="113">
        <v>31.068304435333335</v>
      </c>
      <c r="E72" s="113">
        <v>298.38923372000011</v>
      </c>
      <c r="F72" s="113">
        <v>33.236666666666665</v>
      </c>
      <c r="G72" s="113">
        <v>78.858192000000003</v>
      </c>
      <c r="H72" s="113">
        <v>230.34289167388803</v>
      </c>
      <c r="I72" s="113">
        <f t="shared" si="0"/>
        <v>705.65862182922149</v>
      </c>
      <c r="J72" s="115"/>
      <c r="K72" s="113">
        <f t="shared" si="9"/>
        <v>-0.57173724172498197</v>
      </c>
      <c r="L72" s="113">
        <f t="shared" si="3"/>
        <v>9.5900699333338224E-2</v>
      </c>
      <c r="M72" s="113">
        <f t="shared" si="4"/>
        <v>-26.881061359999876</v>
      </c>
      <c r="N72" s="113">
        <f t="shared" si="5"/>
        <v>-1.5066666666666677</v>
      </c>
      <c r="O72" s="113">
        <f t="shared" si="6"/>
        <v>3.7875239999999906</v>
      </c>
      <c r="P72" s="113">
        <f t="shared" si="7"/>
        <v>-1.4096333015039875</v>
      </c>
      <c r="Q72" s="113">
        <f t="shared" si="8"/>
        <v>-26.485673870562209</v>
      </c>
    </row>
    <row r="73" spans="2:17" ht="15.5">
      <c r="B73" s="122">
        <v>41183</v>
      </c>
      <c r="C73" s="114">
        <v>34.687096774193549</v>
      </c>
      <c r="D73" s="114">
        <v>34.166853904516124</v>
      </c>
      <c r="E73" s="114">
        <v>301.42707441290315</v>
      </c>
      <c r="F73" s="114">
        <v>32.07741935483871</v>
      </c>
      <c r="G73" s="114">
        <v>93.79525935483872</v>
      </c>
      <c r="H73" s="114">
        <v>231.15428342304003</v>
      </c>
      <c r="I73" s="114">
        <f t="shared" si="0"/>
        <v>727.3079872243303</v>
      </c>
      <c r="J73" s="115"/>
      <c r="K73" s="114">
        <f t="shared" si="9"/>
        <v>6.0342818727519898E-2</v>
      </c>
      <c r="L73" s="114">
        <f t="shared" si="3"/>
        <v>-0.48766993645161705</v>
      </c>
      <c r="M73" s="114">
        <f t="shared" si="4"/>
        <v>-14.643213135483961</v>
      </c>
      <c r="N73" s="114">
        <f t="shared" si="5"/>
        <v>-2.1870967741935488</v>
      </c>
      <c r="O73" s="114">
        <f t="shared" si="6"/>
        <v>3.2580851612903388</v>
      </c>
      <c r="P73" s="114">
        <f t="shared" si="7"/>
        <v>-0.15631014431997414</v>
      </c>
      <c r="Q73" s="114">
        <f t="shared" si="8"/>
        <v>-14.155862010431179</v>
      </c>
    </row>
    <row r="74" spans="2:17" ht="15.5">
      <c r="B74" s="121">
        <v>41214</v>
      </c>
      <c r="C74" s="113">
        <v>32.75</v>
      </c>
      <c r="D74" s="113">
        <v>33.514164769999965</v>
      </c>
      <c r="E74" s="113">
        <v>322.24901631999995</v>
      </c>
      <c r="F74" s="113">
        <v>32.456666666666671</v>
      </c>
      <c r="G74" s="113">
        <v>92.195455999999993</v>
      </c>
      <c r="H74" s="113">
        <v>235.05635302579199</v>
      </c>
      <c r="I74" s="113">
        <f t="shared" si="0"/>
        <v>748.22165678245858</v>
      </c>
      <c r="J74" s="115"/>
      <c r="K74" s="113">
        <f t="shared" si="9"/>
        <v>-1.5564964980517786</v>
      </c>
      <c r="L74" s="113">
        <f t="shared" si="3"/>
        <v>0.20979156966663481</v>
      </c>
      <c r="M74" s="113">
        <f t="shared" si="4"/>
        <v>9.3933832399999346</v>
      </c>
      <c r="N74" s="113">
        <f t="shared" si="5"/>
        <v>-2.0533333333333275</v>
      </c>
      <c r="O74" s="113">
        <f t="shared" si="6"/>
        <v>6.5715159999999884</v>
      </c>
      <c r="P74" s="113">
        <f t="shared" si="7"/>
        <v>2.7605318821120193</v>
      </c>
      <c r="Q74" s="113">
        <f t="shared" si="8"/>
        <v>15.325392860393436</v>
      </c>
    </row>
    <row r="75" spans="2:17" ht="15.5">
      <c r="B75" s="122">
        <v>41244</v>
      </c>
      <c r="C75" s="114">
        <v>30.79032258064516</v>
      </c>
      <c r="D75" s="114">
        <v>29.763106324193554</v>
      </c>
      <c r="E75" s="114">
        <v>288.39536032258064</v>
      </c>
      <c r="F75" s="114">
        <v>33.522580645161291</v>
      </c>
      <c r="G75" s="114">
        <v>81.295490322580648</v>
      </c>
      <c r="H75" s="114">
        <v>239.02663069152001</v>
      </c>
      <c r="I75" s="114">
        <f t="shared" ref="I75:I138" si="10">SUM(C75:H75)</f>
        <v>702.7934908866813</v>
      </c>
      <c r="J75" s="115"/>
      <c r="K75" s="114">
        <f t="shared" si="9"/>
        <v>-2.4290125207046955</v>
      </c>
      <c r="L75" s="114">
        <f t="shared" si="3"/>
        <v>-0.36996367741934577</v>
      </c>
      <c r="M75" s="114">
        <f t="shared" si="4"/>
        <v>-30.662340696774208</v>
      </c>
      <c r="N75" s="114">
        <f t="shared" si="5"/>
        <v>-1.8838709677419345</v>
      </c>
      <c r="O75" s="114">
        <f t="shared" si="6"/>
        <v>5.1064219354838656</v>
      </c>
      <c r="P75" s="114">
        <f t="shared" si="7"/>
        <v>3.7656534768000256</v>
      </c>
      <c r="Q75" s="114">
        <f t="shared" si="8"/>
        <v>-26.473112450356325</v>
      </c>
    </row>
    <row r="76" spans="2:17" ht="15.5">
      <c r="B76" s="121">
        <v>41275</v>
      </c>
      <c r="C76" s="113">
        <v>27.412903225806449</v>
      </c>
      <c r="D76" s="113">
        <v>25.204148549999999</v>
      </c>
      <c r="E76" s="113">
        <v>326.46389249032256</v>
      </c>
      <c r="F76" s="113">
        <v>34.161290322580648</v>
      </c>
      <c r="G76" s="113">
        <v>72.116461935483883</v>
      </c>
      <c r="H76" s="113">
        <v>243.11911447007998</v>
      </c>
      <c r="I76" s="113">
        <f t="shared" si="10"/>
        <v>728.47781099427357</v>
      </c>
      <c r="J76" s="115"/>
      <c r="K76" s="113">
        <f t="shared" si="9"/>
        <v>-5.3354838709677459</v>
      </c>
      <c r="L76" s="113">
        <f t="shared" si="3"/>
        <v>-1.4033148749759086</v>
      </c>
      <c r="M76" s="113">
        <f t="shared" si="4"/>
        <v>9.9283879741935266</v>
      </c>
      <c r="N76" s="113">
        <f t="shared" si="5"/>
        <v>-1.9064516129032185</v>
      </c>
      <c r="O76" s="113">
        <f t="shared" si="6"/>
        <v>2.9448077419354917</v>
      </c>
      <c r="P76" s="113">
        <f t="shared" si="7"/>
        <v>1.3215312201599829</v>
      </c>
      <c r="Q76" s="113">
        <f t="shared" si="8"/>
        <v>5.5494765774421921</v>
      </c>
    </row>
    <row r="77" spans="2:17" ht="15.5">
      <c r="B77" s="122">
        <v>41306</v>
      </c>
      <c r="C77" s="114">
        <v>27.146428571428572</v>
      </c>
      <c r="D77" s="114">
        <v>21.998582929999998</v>
      </c>
      <c r="E77" s="114">
        <v>337.15380192857145</v>
      </c>
      <c r="F77" s="114">
        <v>34.932142857142857</v>
      </c>
      <c r="G77" s="114">
        <v>61.183080000000004</v>
      </c>
      <c r="H77" s="114">
        <v>247.92869641073142</v>
      </c>
      <c r="I77" s="114">
        <f t="shared" si="10"/>
        <v>730.34273269787434</v>
      </c>
      <c r="J77" s="115"/>
      <c r="K77" s="114">
        <f t="shared" si="9"/>
        <v>-2.79150246305419</v>
      </c>
      <c r="L77" s="114">
        <f t="shared" si="3"/>
        <v>-1.3640340358620726</v>
      </c>
      <c r="M77" s="114">
        <f t="shared" si="4"/>
        <v>-11.575019230049293</v>
      </c>
      <c r="N77" s="114">
        <f t="shared" si="5"/>
        <v>-1.5264778325123132</v>
      </c>
      <c r="O77" s="114">
        <f t="shared" si="6"/>
        <v>-1.5739489655172392</v>
      </c>
      <c r="P77" s="114">
        <f t="shared" si="7"/>
        <v>0.17956766579351324</v>
      </c>
      <c r="Q77" s="114">
        <f t="shared" si="8"/>
        <v>-18.651414861201488</v>
      </c>
    </row>
    <row r="78" spans="2:17" ht="15.5">
      <c r="B78" s="121">
        <v>41334</v>
      </c>
      <c r="C78" s="113">
        <v>27.683870967741935</v>
      </c>
      <c r="D78" s="113">
        <v>19.976465098387095</v>
      </c>
      <c r="E78" s="113">
        <v>343.372101367742</v>
      </c>
      <c r="F78" s="113">
        <v>35.858064516129026</v>
      </c>
      <c r="G78" s="113">
        <v>45.299914838709675</v>
      </c>
      <c r="H78" s="113">
        <v>251.19040192224003</v>
      </c>
      <c r="I78" s="113">
        <f t="shared" si="10"/>
        <v>723.38081871094982</v>
      </c>
      <c r="J78" s="115"/>
      <c r="K78" s="113">
        <f t="shared" si="9"/>
        <v>-1.2677419354838726</v>
      </c>
      <c r="L78" s="113">
        <f t="shared" si="3"/>
        <v>-1.5083501945161295</v>
      </c>
      <c r="M78" s="113">
        <f t="shared" si="4"/>
        <v>-4.4425870838709329</v>
      </c>
      <c r="N78" s="113">
        <f t="shared" si="5"/>
        <v>-2.7903225806451672</v>
      </c>
      <c r="O78" s="113">
        <f t="shared" si="6"/>
        <v>-9.116372903225809</v>
      </c>
      <c r="P78" s="113">
        <f t="shared" si="7"/>
        <v>-0.58261053792000439</v>
      </c>
      <c r="Q78" s="113">
        <f t="shared" si="8"/>
        <v>-19.707985235661909</v>
      </c>
    </row>
    <row r="79" spans="2:17" ht="15.5">
      <c r="B79" s="122">
        <v>41365</v>
      </c>
      <c r="C79" s="114">
        <v>27.44</v>
      </c>
      <c r="D79" s="114">
        <v>19.95768146833333</v>
      </c>
      <c r="E79" s="114">
        <v>354.98746736000004</v>
      </c>
      <c r="F79" s="114">
        <v>37.06333333333334</v>
      </c>
      <c r="G79" s="114">
        <v>31.368468</v>
      </c>
      <c r="H79" s="114">
        <v>253.27880018377601</v>
      </c>
      <c r="I79" s="114">
        <f t="shared" si="10"/>
        <v>724.09575034544275</v>
      </c>
      <c r="J79" s="115"/>
      <c r="K79" s="114">
        <f t="shared" si="9"/>
        <v>-0.53000000000000114</v>
      </c>
      <c r="L79" s="114">
        <f t="shared" si="3"/>
        <v>-2.0815131326666716</v>
      </c>
      <c r="M79" s="114">
        <f t="shared" si="4"/>
        <v>14.191561080000099</v>
      </c>
      <c r="N79" s="114">
        <f t="shared" si="5"/>
        <v>-3.0633333333333255</v>
      </c>
      <c r="O79" s="114">
        <f t="shared" si="6"/>
        <v>-16.509720000000002</v>
      </c>
      <c r="P79" s="114">
        <f t="shared" si="7"/>
        <v>0.24962256380803183</v>
      </c>
      <c r="Q79" s="114">
        <f t="shared" si="8"/>
        <v>-7.7433828221918475</v>
      </c>
    </row>
    <row r="80" spans="2:17" ht="15.5">
      <c r="B80" s="121">
        <v>41395</v>
      </c>
      <c r="C80" s="113">
        <v>30.122580645161289</v>
      </c>
      <c r="D80" s="113">
        <v>20.314951098709678</v>
      </c>
      <c r="E80" s="113">
        <v>366.84535184516125</v>
      </c>
      <c r="F80" s="113">
        <v>39.809677419354834</v>
      </c>
      <c r="G80" s="113">
        <v>18.170090322580645</v>
      </c>
      <c r="H80" s="113">
        <v>253.12296370656</v>
      </c>
      <c r="I80" s="113">
        <f t="shared" si="10"/>
        <v>728.38561503752771</v>
      </c>
      <c r="J80" s="115"/>
      <c r="K80" s="113">
        <f t="shared" si="9"/>
        <v>0.42903225806451317</v>
      </c>
      <c r="L80" s="113">
        <f t="shared" si="3"/>
        <v>-1.6378837422580617</v>
      </c>
      <c r="M80" s="113">
        <f t="shared" si="4"/>
        <v>44.95781589677415</v>
      </c>
      <c r="N80" s="113">
        <f t="shared" si="5"/>
        <v>-0.58709677419355444</v>
      </c>
      <c r="O80" s="113">
        <f t="shared" si="6"/>
        <v>-6.9547587096774208</v>
      </c>
      <c r="P80" s="113">
        <f t="shared" si="7"/>
        <v>3.0125227814399693</v>
      </c>
      <c r="Q80" s="113">
        <f t="shared" si="8"/>
        <v>39.219631710149656</v>
      </c>
    </row>
    <row r="81" spans="2:17" ht="15.5">
      <c r="B81" s="122">
        <v>41426</v>
      </c>
      <c r="C81" s="114">
        <v>29.783333333333335</v>
      </c>
      <c r="D81" s="114">
        <v>20.174776135000002</v>
      </c>
      <c r="E81" s="114">
        <v>357.36454332</v>
      </c>
      <c r="F81" s="114">
        <v>39.24666666666667</v>
      </c>
      <c r="G81" s="114">
        <v>3.9493840000000002</v>
      </c>
      <c r="H81" s="114">
        <v>248.66812459343998</v>
      </c>
      <c r="I81" s="114">
        <f t="shared" si="10"/>
        <v>699.18682804844002</v>
      </c>
      <c r="J81" s="115"/>
      <c r="K81" s="114">
        <f t="shared" si="9"/>
        <v>-3.3333333333338544E-3</v>
      </c>
      <c r="L81" s="114">
        <f t="shared" si="3"/>
        <v>-1.4431948666666621</v>
      </c>
      <c r="M81" s="114">
        <f t="shared" si="4"/>
        <v>33.596956480000017</v>
      </c>
      <c r="N81" s="114">
        <f t="shared" si="5"/>
        <v>-0.28999999999999204</v>
      </c>
      <c r="O81" s="114">
        <f t="shared" si="6"/>
        <v>-0.29134800000000016</v>
      </c>
      <c r="P81" s="114">
        <f t="shared" si="7"/>
        <v>3.8030731780159783</v>
      </c>
      <c r="Q81" s="114">
        <f t="shared" si="8"/>
        <v>35.372153458016101</v>
      </c>
    </row>
    <row r="82" spans="2:17" ht="15.5">
      <c r="B82" s="121">
        <v>41456</v>
      </c>
      <c r="C82" s="113">
        <v>30.412903225806449</v>
      </c>
      <c r="D82" s="113">
        <v>20.588921454193578</v>
      </c>
      <c r="E82" s="113">
        <v>348.00641423225812</v>
      </c>
      <c r="F82" s="113">
        <v>36.890322580645162</v>
      </c>
      <c r="G82" s="113">
        <v>5.7956322580645168</v>
      </c>
      <c r="H82" s="113">
        <v>238.55770025855998</v>
      </c>
      <c r="I82" s="113">
        <f t="shared" si="10"/>
        <v>680.25189400952786</v>
      </c>
      <c r="J82" s="115"/>
      <c r="K82" s="113">
        <f t="shared" si="9"/>
        <v>0.47419354838709182</v>
      </c>
      <c r="L82" s="113">
        <f t="shared" si="3"/>
        <v>-0.70989670838706331</v>
      </c>
      <c r="M82" s="113">
        <f t="shared" si="4"/>
        <v>48.255060735483937</v>
      </c>
      <c r="N82" s="113">
        <f t="shared" si="5"/>
        <v>0.89032258064516157</v>
      </c>
      <c r="O82" s="113">
        <f t="shared" si="6"/>
        <v>-0.31327741935483822</v>
      </c>
      <c r="P82" s="113">
        <f t="shared" si="7"/>
        <v>2.8846326633599801</v>
      </c>
      <c r="Q82" s="113">
        <f t="shared" si="8"/>
        <v>51.48103540013426</v>
      </c>
    </row>
    <row r="83" spans="2:17" ht="15.5">
      <c r="B83" s="122">
        <v>41487</v>
      </c>
      <c r="C83" s="114">
        <v>30.832258064516129</v>
      </c>
      <c r="D83" s="114">
        <v>23.715143872580665</v>
      </c>
      <c r="E83" s="114">
        <v>338.49468522580645</v>
      </c>
      <c r="F83" s="114">
        <v>35.990322580645163</v>
      </c>
      <c r="G83" s="114">
        <v>41.665896774193548</v>
      </c>
      <c r="H83" s="114">
        <v>238.57191027168</v>
      </c>
      <c r="I83" s="114">
        <f t="shared" si="10"/>
        <v>709.27021678942197</v>
      </c>
      <c r="J83" s="115"/>
      <c r="K83" s="114">
        <f t="shared" si="9"/>
        <v>0.13548387096773951</v>
      </c>
      <c r="L83" s="114">
        <f t="shared" si="3"/>
        <v>-1.1506455487096439</v>
      </c>
      <c r="M83" s="114">
        <f t="shared" si="4"/>
        <v>33.250638735483903</v>
      </c>
      <c r="N83" s="114">
        <f t="shared" si="5"/>
        <v>1.7096774193548399</v>
      </c>
      <c r="O83" s="114">
        <f t="shared" si="6"/>
        <v>3.508707096774188</v>
      </c>
      <c r="P83" s="114">
        <f t="shared" si="7"/>
        <v>5.485065064319997</v>
      </c>
      <c r="Q83" s="114">
        <f t="shared" si="8"/>
        <v>42.938926638191106</v>
      </c>
    </row>
    <row r="84" spans="2:17" ht="15.5">
      <c r="B84" s="121">
        <v>41518</v>
      </c>
      <c r="C84" s="113">
        <v>31.033333333333335</v>
      </c>
      <c r="D84" s="113">
        <v>29.991829501999995</v>
      </c>
      <c r="E84" s="113">
        <v>331.88745560000001</v>
      </c>
      <c r="F84" s="113">
        <v>35.423333333333332</v>
      </c>
      <c r="G84" s="113">
        <v>84.652779999999993</v>
      </c>
      <c r="H84" s="113">
        <v>232.457341626144</v>
      </c>
      <c r="I84" s="113">
        <f t="shared" si="10"/>
        <v>745.44607339481058</v>
      </c>
      <c r="J84" s="115"/>
      <c r="K84" s="113">
        <f t="shared" si="9"/>
        <v>-2.7300000000000004</v>
      </c>
      <c r="L84" s="113">
        <f t="shared" si="3"/>
        <v>-1.0764749333333405</v>
      </c>
      <c r="M84" s="113">
        <f t="shared" si="4"/>
        <v>33.498221879999903</v>
      </c>
      <c r="N84" s="113">
        <f t="shared" si="5"/>
        <v>2.1866666666666674</v>
      </c>
      <c r="O84" s="113">
        <f t="shared" si="6"/>
        <v>5.7945879999999903</v>
      </c>
      <c r="P84" s="113">
        <f t="shared" si="7"/>
        <v>2.114449952255967</v>
      </c>
      <c r="Q84" s="113">
        <f t="shared" si="8"/>
        <v>39.787451565589095</v>
      </c>
    </row>
    <row r="85" spans="2:17" ht="15.5">
      <c r="B85" s="122">
        <v>41548</v>
      </c>
      <c r="C85" s="114">
        <v>34.912903225806453</v>
      </c>
      <c r="D85" s="114">
        <v>32.523776647096788</v>
      </c>
      <c r="E85" s="114">
        <v>326.5644545419355</v>
      </c>
      <c r="F85" s="114">
        <v>35.103225806451611</v>
      </c>
      <c r="G85" s="114">
        <v>98.870353548387087</v>
      </c>
      <c r="H85" s="114">
        <v>234.10996615200003</v>
      </c>
      <c r="I85" s="114">
        <f t="shared" si="10"/>
        <v>762.08467992167743</v>
      </c>
      <c r="J85" s="115"/>
      <c r="K85" s="114">
        <f t="shared" si="9"/>
        <v>0.22580645161290391</v>
      </c>
      <c r="L85" s="114">
        <f t="shared" si="3"/>
        <v>-1.6430772574193355</v>
      </c>
      <c r="M85" s="114">
        <f t="shared" si="4"/>
        <v>25.137380129032351</v>
      </c>
      <c r="N85" s="114">
        <f t="shared" si="5"/>
        <v>3.0258064516129011</v>
      </c>
      <c r="O85" s="114">
        <f t="shared" si="6"/>
        <v>5.0750941935483667</v>
      </c>
      <c r="P85" s="114">
        <f t="shared" si="7"/>
        <v>2.9556827289599994</v>
      </c>
      <c r="Q85" s="114">
        <f t="shared" si="8"/>
        <v>34.77669269734713</v>
      </c>
    </row>
    <row r="86" spans="2:17" ht="15.5">
      <c r="B86" s="121">
        <v>41579</v>
      </c>
      <c r="C86" s="113">
        <v>32.946666666666665</v>
      </c>
      <c r="D86" s="113">
        <v>32.555729467666673</v>
      </c>
      <c r="E86" s="113">
        <v>323.05248935999992</v>
      </c>
      <c r="F86" s="113">
        <v>35.56333333333334</v>
      </c>
      <c r="G86" s="113">
        <v>95.853492000000003</v>
      </c>
      <c r="H86" s="113">
        <v>234.982934624672</v>
      </c>
      <c r="I86" s="113">
        <f t="shared" si="10"/>
        <v>754.95464545233858</v>
      </c>
      <c r="J86" s="115"/>
      <c r="K86" s="113">
        <f t="shared" si="9"/>
        <v>0.19666666666666544</v>
      </c>
      <c r="L86" s="113">
        <f t="shared" si="3"/>
        <v>-0.95843530233329233</v>
      </c>
      <c r="M86" s="113">
        <f t="shared" si="4"/>
        <v>0.80347303999997166</v>
      </c>
      <c r="N86" s="113">
        <f t="shared" si="5"/>
        <v>3.1066666666666691</v>
      </c>
      <c r="O86" s="113">
        <f t="shared" si="6"/>
        <v>3.6580360000000098</v>
      </c>
      <c r="P86" s="113">
        <f t="shared" si="7"/>
        <v>-7.3418401119994314E-2</v>
      </c>
      <c r="Q86" s="113">
        <f t="shared" si="8"/>
        <v>6.732988669880001</v>
      </c>
    </row>
    <row r="87" spans="2:17" ht="15.5">
      <c r="B87" s="122">
        <v>41609</v>
      </c>
      <c r="C87" s="114">
        <v>30.716129032258067</v>
      </c>
      <c r="D87" s="114">
        <v>30.197100646774196</v>
      </c>
      <c r="E87" s="114">
        <v>329.25237480000004</v>
      </c>
      <c r="F87" s="114">
        <v>36.887096774193552</v>
      </c>
      <c r="G87" s="114">
        <v>85.148802580645167</v>
      </c>
      <c r="H87" s="114">
        <v>238.58612028480002</v>
      </c>
      <c r="I87" s="114">
        <f t="shared" si="10"/>
        <v>750.78762411867103</v>
      </c>
      <c r="J87" s="115"/>
      <c r="K87" s="114">
        <f t="shared" si="9"/>
        <v>-7.4193548387093244E-2</v>
      </c>
      <c r="L87" s="114">
        <f t="shared" si="3"/>
        <v>0.43399432258064152</v>
      </c>
      <c r="M87" s="114">
        <f t="shared" si="4"/>
        <v>40.857014477419398</v>
      </c>
      <c r="N87" s="114">
        <f t="shared" si="5"/>
        <v>3.3645161290322605</v>
      </c>
      <c r="O87" s="114">
        <f t="shared" si="6"/>
        <v>3.8533122580645198</v>
      </c>
      <c r="P87" s="114">
        <f t="shared" si="7"/>
        <v>-0.44051040671999431</v>
      </c>
      <c r="Q87" s="114">
        <f t="shared" si="8"/>
        <v>47.994133231989736</v>
      </c>
    </row>
    <row r="88" spans="2:17" ht="15.5">
      <c r="B88" s="121">
        <v>41640</v>
      </c>
      <c r="C88" s="113">
        <v>30.880645161290321</v>
      </c>
      <c r="D88" s="113">
        <v>25.980161710967742</v>
      </c>
      <c r="E88" s="113">
        <v>342.72956938064516</v>
      </c>
      <c r="F88" s="113">
        <v>38.045161290322582</v>
      </c>
      <c r="G88" s="113">
        <v>77.473505806451612</v>
      </c>
      <c r="H88" s="113">
        <v>245.60586676608</v>
      </c>
      <c r="I88" s="113">
        <f t="shared" si="10"/>
        <v>760.71491011575745</v>
      </c>
      <c r="J88" s="115"/>
      <c r="K88" s="113">
        <f t="shared" si="9"/>
        <v>3.4677419354838719</v>
      </c>
      <c r="L88" s="113">
        <f t="shared" ref="L88:L138" si="11">D88-D76</f>
        <v>0.77601316096774298</v>
      </c>
      <c r="M88" s="113">
        <f t="shared" ref="M88:M138" si="12">E88-E76</f>
        <v>16.265676890322595</v>
      </c>
      <c r="N88" s="113">
        <f t="shared" ref="N88:N138" si="13">F88-F76</f>
        <v>3.8838709677419345</v>
      </c>
      <c r="O88" s="113">
        <f t="shared" ref="O88:O138" si="14">G88-G76</f>
        <v>5.357043870967729</v>
      </c>
      <c r="P88" s="113">
        <f t="shared" ref="P88:P138" si="15">H88-H76</f>
        <v>2.4867522960000201</v>
      </c>
      <c r="Q88" s="113">
        <f t="shared" ref="Q88:Q138" si="16">I88-I76</f>
        <v>32.23709912148388</v>
      </c>
    </row>
    <row r="89" spans="2:17" ht="15.5">
      <c r="B89" s="122">
        <v>41671</v>
      </c>
      <c r="C89" s="114">
        <v>31.349999999999998</v>
      </c>
      <c r="D89" s="114">
        <v>22.325299786785717</v>
      </c>
      <c r="E89" s="114">
        <v>353.53380270000014</v>
      </c>
      <c r="F89" s="114">
        <v>39.25714285714286</v>
      </c>
      <c r="G89" s="114">
        <v>68.432095714285722</v>
      </c>
      <c r="H89" s="114">
        <v>250.25710856053712</v>
      </c>
      <c r="I89" s="114">
        <f t="shared" si="10"/>
        <v>765.15544961875162</v>
      </c>
      <c r="J89" s="115"/>
      <c r="K89" s="114">
        <f t="shared" ref="K89:K138" si="17">C89-C77</f>
        <v>4.2035714285714256</v>
      </c>
      <c r="L89" s="114">
        <f t="shared" si="11"/>
        <v>0.32671685678571905</v>
      </c>
      <c r="M89" s="114">
        <f t="shared" si="12"/>
        <v>16.380000771428683</v>
      </c>
      <c r="N89" s="114">
        <f t="shared" si="13"/>
        <v>4.3250000000000028</v>
      </c>
      <c r="O89" s="114">
        <f t="shared" si="14"/>
        <v>7.2490157142857186</v>
      </c>
      <c r="P89" s="114">
        <f t="shared" si="15"/>
        <v>2.3284121498057004</v>
      </c>
      <c r="Q89" s="114">
        <f t="shared" si="16"/>
        <v>34.812716920877278</v>
      </c>
    </row>
    <row r="90" spans="2:17" ht="15.5">
      <c r="B90" s="121">
        <v>41699</v>
      </c>
      <c r="C90" s="113">
        <v>26.667741935483871</v>
      </c>
      <c r="D90" s="113">
        <v>20.72361271096776</v>
      </c>
      <c r="E90" s="113">
        <v>364.1784211741936</v>
      </c>
      <c r="F90" s="113">
        <v>40.545161290322582</v>
      </c>
      <c r="G90" s="113">
        <v>55.26213677419355</v>
      </c>
      <c r="H90" s="113">
        <v>253.35032391648002</v>
      </c>
      <c r="I90" s="113">
        <f t="shared" si="10"/>
        <v>760.72739780164147</v>
      </c>
      <c r="J90" s="115"/>
      <c r="K90" s="113">
        <f t="shared" si="17"/>
        <v>-1.0161290322580641</v>
      </c>
      <c r="L90" s="113">
        <f t="shared" si="11"/>
        <v>0.74714761258066531</v>
      </c>
      <c r="M90" s="113">
        <f t="shared" si="12"/>
        <v>20.806319806451597</v>
      </c>
      <c r="N90" s="113">
        <f t="shared" si="13"/>
        <v>4.6870967741935559</v>
      </c>
      <c r="O90" s="113">
        <f t="shared" si="14"/>
        <v>9.9622219354838748</v>
      </c>
      <c r="P90" s="113">
        <f t="shared" si="15"/>
        <v>2.1599219942399941</v>
      </c>
      <c r="Q90" s="113">
        <f t="shared" si="16"/>
        <v>37.346579090691648</v>
      </c>
    </row>
    <row r="91" spans="2:17" ht="15.5">
      <c r="B91" s="122">
        <v>41730</v>
      </c>
      <c r="C91" s="114">
        <v>26.59333333333333</v>
      </c>
      <c r="D91" s="114">
        <v>21.038180768333341</v>
      </c>
      <c r="E91" s="114">
        <v>381.66037676000002</v>
      </c>
      <c r="F91" s="114">
        <v>42.636666666666663</v>
      </c>
      <c r="G91" s="114">
        <v>41.662764000000003</v>
      </c>
      <c r="H91" s="114">
        <v>256.67073031552002</v>
      </c>
      <c r="I91" s="114">
        <f t="shared" si="10"/>
        <v>770.26205184385333</v>
      </c>
      <c r="J91" s="115"/>
      <c r="K91" s="114">
        <f t="shared" si="17"/>
        <v>-0.84666666666667112</v>
      </c>
      <c r="L91" s="114">
        <f t="shared" si="11"/>
        <v>1.0804993000000103</v>
      </c>
      <c r="M91" s="114">
        <f t="shared" si="12"/>
        <v>26.67290939999998</v>
      </c>
      <c r="N91" s="114">
        <f t="shared" si="13"/>
        <v>5.5733333333333235</v>
      </c>
      <c r="O91" s="114">
        <f t="shared" si="14"/>
        <v>10.294296000000003</v>
      </c>
      <c r="P91" s="114">
        <f t="shared" si="15"/>
        <v>3.3919301317440045</v>
      </c>
      <c r="Q91" s="114">
        <f t="shared" si="16"/>
        <v>46.166301498410576</v>
      </c>
    </row>
    <row r="92" spans="2:17" ht="15.5">
      <c r="B92" s="121">
        <v>41760</v>
      </c>
      <c r="C92" s="113">
        <v>29.054838709677419</v>
      </c>
      <c r="D92" s="113">
        <v>21.978783840322571</v>
      </c>
      <c r="E92" s="113">
        <v>383.58971663225799</v>
      </c>
      <c r="F92" s="113">
        <v>43.012903225806454</v>
      </c>
      <c r="G92" s="113">
        <v>22.524646451612902</v>
      </c>
      <c r="H92" s="113">
        <v>257.11597739328005</v>
      </c>
      <c r="I92" s="113">
        <f t="shared" si="10"/>
        <v>757.27686625295735</v>
      </c>
      <c r="J92" s="115"/>
      <c r="K92" s="113">
        <f t="shared" si="17"/>
        <v>-1.0677419354838698</v>
      </c>
      <c r="L92" s="113">
        <f t="shared" si="11"/>
        <v>1.6638327416128931</v>
      </c>
      <c r="M92" s="113">
        <f t="shared" si="12"/>
        <v>16.744364787096742</v>
      </c>
      <c r="N92" s="113">
        <f t="shared" si="13"/>
        <v>3.2032258064516199</v>
      </c>
      <c r="O92" s="113">
        <f t="shared" si="14"/>
        <v>4.3545561290322574</v>
      </c>
      <c r="P92" s="113">
        <f t="shared" si="15"/>
        <v>3.9930136867200474</v>
      </c>
      <c r="Q92" s="113">
        <f t="shared" si="16"/>
        <v>28.891251215429634</v>
      </c>
    </row>
    <row r="93" spans="2:17" ht="15.5">
      <c r="B93" s="122">
        <v>41791</v>
      </c>
      <c r="C93" s="114">
        <v>28.846666666666668</v>
      </c>
      <c r="D93" s="114">
        <v>21.970002002000008</v>
      </c>
      <c r="E93" s="114">
        <v>376.51225760000005</v>
      </c>
      <c r="F93" s="114">
        <v>41.356666666666669</v>
      </c>
      <c r="G93" s="114">
        <v>4.4025920000000003</v>
      </c>
      <c r="H93" s="114">
        <v>254.365392520352</v>
      </c>
      <c r="I93" s="114">
        <f t="shared" si="10"/>
        <v>727.45357745568549</v>
      </c>
      <c r="J93" s="115"/>
      <c r="K93" s="114">
        <f t="shared" si="17"/>
        <v>-0.93666666666666742</v>
      </c>
      <c r="L93" s="114">
        <f t="shared" si="11"/>
        <v>1.7952258670000063</v>
      </c>
      <c r="M93" s="114">
        <f t="shared" si="12"/>
        <v>19.147714280000059</v>
      </c>
      <c r="N93" s="114">
        <f t="shared" si="13"/>
        <v>2.1099999999999994</v>
      </c>
      <c r="O93" s="114">
        <f t="shared" si="14"/>
        <v>0.45320800000000006</v>
      </c>
      <c r="P93" s="114">
        <f t="shared" si="15"/>
        <v>5.6972679269120192</v>
      </c>
      <c r="Q93" s="114">
        <f t="shared" si="16"/>
        <v>28.26674940724547</v>
      </c>
    </row>
    <row r="94" spans="2:17" ht="15.5">
      <c r="B94" s="121">
        <v>41821</v>
      </c>
      <c r="C94" s="113">
        <v>28.580645161290324</v>
      </c>
      <c r="D94" s="113">
        <v>21.291960614516132</v>
      </c>
      <c r="E94" s="113">
        <v>364.59006770322583</v>
      </c>
      <c r="F94" s="113">
        <v>39.522580645161291</v>
      </c>
      <c r="G94" s="113">
        <v>6.108909677419355</v>
      </c>
      <c r="H94" s="113">
        <v>247.7515787472</v>
      </c>
      <c r="I94" s="113">
        <f t="shared" si="10"/>
        <v>707.84574254881295</v>
      </c>
      <c r="J94" s="115"/>
      <c r="K94" s="113">
        <f t="shared" si="17"/>
        <v>-1.8322580645161253</v>
      </c>
      <c r="L94" s="113">
        <f t="shared" si="11"/>
        <v>0.70303916032255387</v>
      </c>
      <c r="M94" s="113">
        <f t="shared" si="12"/>
        <v>16.583653470967704</v>
      </c>
      <c r="N94" s="113">
        <f t="shared" si="13"/>
        <v>2.6322580645161295</v>
      </c>
      <c r="O94" s="113">
        <f t="shared" si="14"/>
        <v>0.31327741935483822</v>
      </c>
      <c r="P94" s="113">
        <f t="shared" si="15"/>
        <v>9.1938784886400242</v>
      </c>
      <c r="Q94" s="113">
        <f t="shared" si="16"/>
        <v>27.593848539285091</v>
      </c>
    </row>
    <row r="95" spans="2:17" ht="15.5">
      <c r="B95" s="122">
        <v>41852</v>
      </c>
      <c r="C95" s="114">
        <v>30.438709677419357</v>
      </c>
      <c r="D95" s="114">
        <v>24.836574291935484</v>
      </c>
      <c r="E95" s="114">
        <v>353.59434356129032</v>
      </c>
      <c r="F95" s="114">
        <v>37.993548387096773</v>
      </c>
      <c r="G95" s="114">
        <v>43.545561290322581</v>
      </c>
      <c r="H95" s="114">
        <v>244.75326597888002</v>
      </c>
      <c r="I95" s="114">
        <f t="shared" si="10"/>
        <v>735.1620031869445</v>
      </c>
      <c r="J95" s="115"/>
      <c r="K95" s="114">
        <f t="shared" si="17"/>
        <v>-0.39354838709677153</v>
      </c>
      <c r="L95" s="114">
        <f t="shared" si="11"/>
        <v>1.1214304193548195</v>
      </c>
      <c r="M95" s="114">
        <f t="shared" si="12"/>
        <v>15.099658335483866</v>
      </c>
      <c r="N95" s="114">
        <f t="shared" si="13"/>
        <v>2.00322580645161</v>
      </c>
      <c r="O95" s="114">
        <f t="shared" si="14"/>
        <v>1.8796645161290328</v>
      </c>
      <c r="P95" s="114">
        <f t="shared" si="15"/>
        <v>6.1813557072000265</v>
      </c>
      <c r="Q95" s="114">
        <f t="shared" si="16"/>
        <v>25.891786397522537</v>
      </c>
    </row>
    <row r="96" spans="2:17" ht="15.5">
      <c r="B96" s="121">
        <v>41883</v>
      </c>
      <c r="C96" s="113">
        <v>32.276666666666664</v>
      </c>
      <c r="D96" s="113">
        <v>32.084645423709702</v>
      </c>
      <c r="E96" s="113">
        <v>348.90800575999998</v>
      </c>
      <c r="F96" s="113">
        <v>38.243333333333332</v>
      </c>
      <c r="G96" s="113">
        <v>89.087744000000001</v>
      </c>
      <c r="H96" s="113">
        <v>242.486295219136</v>
      </c>
      <c r="I96" s="113">
        <f t="shared" si="10"/>
        <v>783.08669040284565</v>
      </c>
      <c r="J96" s="115"/>
      <c r="K96" s="113">
        <f t="shared" si="17"/>
        <v>1.2433333333333287</v>
      </c>
      <c r="L96" s="113">
        <f t="shared" si="11"/>
        <v>2.0928159217097075</v>
      </c>
      <c r="M96" s="113">
        <f t="shared" si="12"/>
        <v>17.020550159999971</v>
      </c>
      <c r="N96" s="113">
        <f t="shared" si="13"/>
        <v>2.8200000000000003</v>
      </c>
      <c r="O96" s="113">
        <f t="shared" si="14"/>
        <v>4.4349640000000079</v>
      </c>
      <c r="P96" s="113">
        <f t="shared" si="15"/>
        <v>10.028953592991996</v>
      </c>
      <c r="Q96" s="113">
        <f t="shared" si="16"/>
        <v>37.640617008035065</v>
      </c>
    </row>
    <row r="97" spans="2:17" ht="15.5">
      <c r="B97" s="122">
        <v>41913</v>
      </c>
      <c r="C97" s="114">
        <v>33.516129032258064</v>
      </c>
      <c r="D97" s="114">
        <v>35.405190355161295</v>
      </c>
      <c r="E97" s="114">
        <v>333.74226677419358</v>
      </c>
      <c r="F97" s="114">
        <v>37.312903225806451</v>
      </c>
      <c r="G97" s="114">
        <v>103.35022064516129</v>
      </c>
      <c r="H97" s="114">
        <v>242.57913397152001</v>
      </c>
      <c r="I97" s="114">
        <f t="shared" si="10"/>
        <v>785.90584400410069</v>
      </c>
      <c r="J97" s="115"/>
      <c r="K97" s="114">
        <f t="shared" si="17"/>
        <v>-1.3967741935483886</v>
      </c>
      <c r="L97" s="114">
        <f t="shared" si="11"/>
        <v>2.8814137080645068</v>
      </c>
      <c r="M97" s="114">
        <f t="shared" si="12"/>
        <v>7.1778122322580771</v>
      </c>
      <c r="N97" s="114">
        <f t="shared" si="13"/>
        <v>2.2096774193548399</v>
      </c>
      <c r="O97" s="114">
        <f t="shared" si="14"/>
        <v>4.4798670967741998</v>
      </c>
      <c r="P97" s="114">
        <f t="shared" si="15"/>
        <v>8.4691678195199813</v>
      </c>
      <c r="Q97" s="114">
        <f t="shared" si="16"/>
        <v>23.821164082423252</v>
      </c>
    </row>
    <row r="98" spans="2:17" ht="15.5">
      <c r="B98" s="121">
        <v>41944</v>
      </c>
      <c r="C98" s="113">
        <v>31.540000000000003</v>
      </c>
      <c r="D98" s="113">
        <v>34.417002469333333</v>
      </c>
      <c r="E98" s="113">
        <v>329.23910228000005</v>
      </c>
      <c r="F98" s="113">
        <v>37.346666666666671</v>
      </c>
      <c r="G98" s="113">
        <v>98.57274000000001</v>
      </c>
      <c r="H98" s="113">
        <v>243.02959138742401</v>
      </c>
      <c r="I98" s="113">
        <f t="shared" si="10"/>
        <v>774.14510280342415</v>
      </c>
      <c r="J98" s="115"/>
      <c r="K98" s="113">
        <f t="shared" si="17"/>
        <v>-1.4066666666666627</v>
      </c>
      <c r="L98" s="113">
        <f t="shared" si="11"/>
        <v>1.8612730016666603</v>
      </c>
      <c r="M98" s="113">
        <f t="shared" si="12"/>
        <v>6.1866129200001296</v>
      </c>
      <c r="N98" s="113">
        <f t="shared" si="13"/>
        <v>1.7833333333333314</v>
      </c>
      <c r="O98" s="113">
        <f t="shared" si="14"/>
        <v>2.7192480000000074</v>
      </c>
      <c r="P98" s="113">
        <f t="shared" si="15"/>
        <v>8.0466567627520078</v>
      </c>
      <c r="Q98" s="113">
        <f t="shared" si="16"/>
        <v>19.19045735108557</v>
      </c>
    </row>
    <row r="99" spans="2:17" ht="15.5">
      <c r="B99" s="122">
        <v>41974</v>
      </c>
      <c r="C99" s="114">
        <v>32.293548387096777</v>
      </c>
      <c r="D99" s="114">
        <v>30.520981602586932</v>
      </c>
      <c r="E99" s="114">
        <v>332.97880970322564</v>
      </c>
      <c r="F99" s="114">
        <v>37.303225806451614</v>
      </c>
      <c r="G99" s="114">
        <v>87.999627096774191</v>
      </c>
      <c r="H99" s="114">
        <v>246.31636742207999</v>
      </c>
      <c r="I99" s="114">
        <f t="shared" si="10"/>
        <v>767.41256001821512</v>
      </c>
      <c r="J99" s="115"/>
      <c r="K99" s="114">
        <f t="shared" si="17"/>
        <v>1.5774193548387103</v>
      </c>
      <c r="L99" s="114">
        <f t="shared" si="11"/>
        <v>0.32388095581273646</v>
      </c>
      <c r="M99" s="114">
        <f t="shared" si="12"/>
        <v>3.726434903225595</v>
      </c>
      <c r="N99" s="114">
        <f t="shared" si="13"/>
        <v>0.41612903225806264</v>
      </c>
      <c r="O99" s="114">
        <f t="shared" si="14"/>
        <v>2.8508245161290233</v>
      </c>
      <c r="P99" s="114">
        <f t="shared" si="15"/>
        <v>7.7302471372799744</v>
      </c>
      <c r="Q99" s="114">
        <f t="shared" si="16"/>
        <v>16.624935899544084</v>
      </c>
    </row>
    <row r="100" spans="2:17" ht="15.5">
      <c r="B100" s="121">
        <v>42005</v>
      </c>
      <c r="C100" s="113">
        <v>31.412585042693031</v>
      </c>
      <c r="D100" s="113">
        <v>26.857629582903229</v>
      </c>
      <c r="E100" s="113">
        <v>339.53977869677431</v>
      </c>
      <c r="F100" s="113">
        <v>38.50322580645161</v>
      </c>
      <c r="G100" s="113">
        <v>77.724127741935476</v>
      </c>
      <c r="H100" s="113">
        <v>251.37513209280002</v>
      </c>
      <c r="I100" s="113">
        <f t="shared" si="10"/>
        <v>765.41247896355776</v>
      </c>
      <c r="J100" s="116"/>
      <c r="K100" s="113">
        <f t="shared" si="17"/>
        <v>0.53193988140271031</v>
      </c>
      <c r="L100" s="113">
        <f t="shared" si="11"/>
        <v>0.8774678719354867</v>
      </c>
      <c r="M100" s="113">
        <f t="shared" si="12"/>
        <v>-3.1897906838708536</v>
      </c>
      <c r="N100" s="113">
        <f t="shared" si="13"/>
        <v>0.45806451612902777</v>
      </c>
      <c r="O100" s="113">
        <f t="shared" si="14"/>
        <v>0.25062193548386347</v>
      </c>
      <c r="P100" s="113">
        <f t="shared" si="15"/>
        <v>5.7692653267200171</v>
      </c>
      <c r="Q100" s="113">
        <f t="shared" si="16"/>
        <v>4.6975688478003121</v>
      </c>
    </row>
    <row r="101" spans="2:17" ht="15.5">
      <c r="B101" s="122">
        <v>42036</v>
      </c>
      <c r="C101" s="114">
        <v>26.668643014460791</v>
      </c>
      <c r="D101" s="114">
        <v>24.403288573928574</v>
      </c>
      <c r="E101" s="114">
        <v>348.46434749999992</v>
      </c>
      <c r="F101" s="114">
        <v>39.324999999999996</v>
      </c>
      <c r="G101" s="114">
        <v>64.547455714285718</v>
      </c>
      <c r="H101" s="114">
        <v>254.3947598808</v>
      </c>
      <c r="I101" s="114">
        <f t="shared" si="10"/>
        <v>757.80349468347504</v>
      </c>
      <c r="J101" s="116"/>
      <c r="K101" s="114">
        <f t="shared" si="17"/>
        <v>-4.6813569855392068</v>
      </c>
      <c r="L101" s="114">
        <f t="shared" si="11"/>
        <v>2.0779887871428571</v>
      </c>
      <c r="M101" s="114">
        <f t="shared" si="12"/>
        <v>-5.0694552000002204</v>
      </c>
      <c r="N101" s="114">
        <f t="shared" si="13"/>
        <v>6.7857142857135955E-2</v>
      </c>
      <c r="O101" s="114">
        <f t="shared" si="14"/>
        <v>-3.8846400000000045</v>
      </c>
      <c r="P101" s="114">
        <f t="shared" si="15"/>
        <v>4.1376513202628757</v>
      </c>
      <c r="Q101" s="114">
        <f t="shared" si="16"/>
        <v>-7.3519549352765807</v>
      </c>
    </row>
    <row r="102" spans="2:17" ht="15.5">
      <c r="B102" s="121">
        <v>42064</v>
      </c>
      <c r="C102" s="113">
        <v>27.869993217963923</v>
      </c>
      <c r="D102" s="113">
        <v>22.307917937419358</v>
      </c>
      <c r="E102" s="113">
        <v>359.20921474838707</v>
      </c>
      <c r="F102" s="113">
        <v>40.719354838709677</v>
      </c>
      <c r="G102" s="113">
        <v>54.792220645161294</v>
      </c>
      <c r="H102" s="113">
        <v>256.98808727520003</v>
      </c>
      <c r="I102" s="113">
        <f t="shared" si="10"/>
        <v>761.88678866284135</v>
      </c>
      <c r="J102" s="116"/>
      <c r="K102" s="113">
        <f t="shared" si="17"/>
        <v>1.2022512824800522</v>
      </c>
      <c r="L102" s="113">
        <f t="shared" si="11"/>
        <v>1.5843052264515975</v>
      </c>
      <c r="M102" s="113">
        <f t="shared" si="12"/>
        <v>-4.9692064258065329</v>
      </c>
      <c r="N102" s="113">
        <f t="shared" si="13"/>
        <v>0.17419354838709467</v>
      </c>
      <c r="O102" s="113">
        <f t="shared" si="14"/>
        <v>-0.46991612903225644</v>
      </c>
      <c r="P102" s="113">
        <f t="shared" si="15"/>
        <v>3.637763358720008</v>
      </c>
      <c r="Q102" s="113">
        <f t="shared" si="16"/>
        <v>1.1593908611998813</v>
      </c>
    </row>
    <row r="103" spans="2:17" ht="15.5">
      <c r="B103" s="122">
        <v>42095</v>
      </c>
      <c r="C103" s="114">
        <v>29.312035028034661</v>
      </c>
      <c r="D103" s="114">
        <v>22.237681733999999</v>
      </c>
      <c r="E103" s="114">
        <v>387.86576544000002</v>
      </c>
      <c r="F103" s="114">
        <v>43.094999999999999</v>
      </c>
      <c r="G103" s="114">
        <v>45.191312000000003</v>
      </c>
      <c r="H103" s="114">
        <v>261.29608958608003</v>
      </c>
      <c r="I103" s="114">
        <f t="shared" si="10"/>
        <v>788.99788378811479</v>
      </c>
      <c r="J103" s="116"/>
      <c r="K103" s="114">
        <f t="shared" si="17"/>
        <v>2.7187016947013305</v>
      </c>
      <c r="L103" s="114">
        <f t="shared" si="11"/>
        <v>1.1995009656666582</v>
      </c>
      <c r="M103" s="114">
        <f t="shared" si="12"/>
        <v>6.2053886799999987</v>
      </c>
      <c r="N103" s="114">
        <f t="shared" si="13"/>
        <v>0.4583333333333357</v>
      </c>
      <c r="O103" s="114">
        <f t="shared" si="14"/>
        <v>3.5285480000000007</v>
      </c>
      <c r="P103" s="114">
        <f t="shared" si="15"/>
        <v>4.6253592705600113</v>
      </c>
      <c r="Q103" s="114">
        <f t="shared" si="16"/>
        <v>18.735831944261463</v>
      </c>
    </row>
    <row r="104" spans="2:17" ht="15.5">
      <c r="B104" s="121">
        <v>42125</v>
      </c>
      <c r="C104" s="113">
        <v>30.625910265890358</v>
      </c>
      <c r="D104" s="113">
        <v>22.851098408907095</v>
      </c>
      <c r="E104" s="113">
        <v>394.85172658064516</v>
      </c>
      <c r="F104" s="113">
        <v>44.500645161290322</v>
      </c>
      <c r="G104" s="113">
        <v>24.936882580645161</v>
      </c>
      <c r="H104" s="113">
        <v>261.86212177535998</v>
      </c>
      <c r="I104" s="113">
        <f t="shared" si="10"/>
        <v>779.62838477273817</v>
      </c>
      <c r="J104" s="116"/>
      <c r="K104" s="113">
        <f t="shared" si="17"/>
        <v>1.5710715562129387</v>
      </c>
      <c r="L104" s="113">
        <f t="shared" si="11"/>
        <v>0.87231456858452461</v>
      </c>
      <c r="M104" s="113">
        <f t="shared" si="12"/>
        <v>11.262009948387174</v>
      </c>
      <c r="N104" s="113">
        <f t="shared" si="13"/>
        <v>1.4877419354838679</v>
      </c>
      <c r="O104" s="113">
        <f t="shared" si="14"/>
        <v>2.4122361290322587</v>
      </c>
      <c r="P104" s="113">
        <f t="shared" si="15"/>
        <v>4.7461443820799332</v>
      </c>
      <c r="Q104" s="113">
        <f t="shared" si="16"/>
        <v>22.351518519780825</v>
      </c>
    </row>
    <row r="105" spans="2:17" ht="15.5">
      <c r="B105" s="122">
        <v>42156</v>
      </c>
      <c r="C105" s="114">
        <v>32.871407684302042</v>
      </c>
      <c r="D105" s="114">
        <v>22.666502621529837</v>
      </c>
      <c r="E105" s="114">
        <v>390.54713819999989</v>
      </c>
      <c r="F105" s="114">
        <v>43.407666666666664</v>
      </c>
      <c r="G105" s="114">
        <v>4.7586840000000006</v>
      </c>
      <c r="H105" s="114">
        <v>257.008454960672</v>
      </c>
      <c r="I105" s="114">
        <f t="shared" si="10"/>
        <v>751.25985413317039</v>
      </c>
      <c r="J105" s="116"/>
      <c r="K105" s="114">
        <f t="shared" si="17"/>
        <v>4.0247410176353746</v>
      </c>
      <c r="L105" s="114">
        <f t="shared" si="11"/>
        <v>0.69650061952982867</v>
      </c>
      <c r="M105" s="114">
        <f t="shared" si="12"/>
        <v>14.034880599999838</v>
      </c>
      <c r="N105" s="114">
        <f t="shared" si="13"/>
        <v>2.0509999999999948</v>
      </c>
      <c r="O105" s="114">
        <f t="shared" si="14"/>
        <v>0.3560920000000003</v>
      </c>
      <c r="P105" s="114">
        <f t="shared" si="15"/>
        <v>2.6430624403199943</v>
      </c>
      <c r="Q105" s="114">
        <f t="shared" si="16"/>
        <v>23.806276677484902</v>
      </c>
    </row>
    <row r="106" spans="2:17" ht="15.5">
      <c r="B106" s="121">
        <v>42186</v>
      </c>
      <c r="C106" s="113">
        <v>33.863261184509163</v>
      </c>
      <c r="D106" s="113">
        <v>22.836668211362014</v>
      </c>
      <c r="E106" s="113">
        <v>374.32766972903227</v>
      </c>
      <c r="F106" s="113">
        <v>40.885161290322586</v>
      </c>
      <c r="G106" s="113">
        <v>7.1740529032258067</v>
      </c>
      <c r="H106" s="113">
        <v>250.99146173856002</v>
      </c>
      <c r="I106" s="113">
        <f t="shared" si="10"/>
        <v>730.07827505701175</v>
      </c>
      <c r="J106" s="116"/>
      <c r="K106" s="113">
        <f t="shared" si="17"/>
        <v>5.2826160232188393</v>
      </c>
      <c r="L106" s="113">
        <f t="shared" si="11"/>
        <v>1.5447075968458819</v>
      </c>
      <c r="M106" s="113">
        <f t="shared" si="12"/>
        <v>9.7376020258064386</v>
      </c>
      <c r="N106" s="113">
        <f t="shared" si="13"/>
        <v>1.3625806451612945</v>
      </c>
      <c r="O106" s="113">
        <f t="shared" si="14"/>
        <v>1.0651432258064517</v>
      </c>
      <c r="P106" s="113">
        <f t="shared" si="15"/>
        <v>3.2398829913600196</v>
      </c>
      <c r="Q106" s="113">
        <f t="shared" si="16"/>
        <v>22.232532508198801</v>
      </c>
    </row>
    <row r="107" spans="2:17" ht="15.5">
      <c r="B107" s="122">
        <v>42217</v>
      </c>
      <c r="C107" s="114">
        <v>35.259719431870145</v>
      </c>
      <c r="D107" s="114">
        <v>26.161772850299187</v>
      </c>
      <c r="E107" s="114">
        <v>363.59885794838726</v>
      </c>
      <c r="F107" s="114">
        <v>39.064516129032256</v>
      </c>
      <c r="G107" s="114">
        <v>43.200956129032257</v>
      </c>
      <c r="H107" s="114">
        <v>247.25422828800001</v>
      </c>
      <c r="I107" s="114">
        <f t="shared" si="10"/>
        <v>754.54005077662111</v>
      </c>
      <c r="J107" s="116"/>
      <c r="K107" s="114">
        <f t="shared" si="17"/>
        <v>4.8210097544507882</v>
      </c>
      <c r="L107" s="114">
        <f t="shared" si="11"/>
        <v>1.3251985583637023</v>
      </c>
      <c r="M107" s="114">
        <f t="shared" si="12"/>
        <v>10.004514387096947</v>
      </c>
      <c r="N107" s="114">
        <f t="shared" si="13"/>
        <v>1.0709677419354833</v>
      </c>
      <c r="O107" s="114">
        <f t="shared" si="14"/>
        <v>-0.3446051612903247</v>
      </c>
      <c r="P107" s="114">
        <f t="shared" si="15"/>
        <v>2.5009623091199842</v>
      </c>
      <c r="Q107" s="114">
        <f t="shared" si="16"/>
        <v>19.378047589676612</v>
      </c>
    </row>
    <row r="108" spans="2:17" ht="15.5">
      <c r="B108" s="121">
        <v>42248</v>
      </c>
      <c r="C108" s="113">
        <v>38.297875779483164</v>
      </c>
      <c r="D108" s="113">
        <v>32.703825604908602</v>
      </c>
      <c r="E108" s="113">
        <v>356.15674399999995</v>
      </c>
      <c r="F108" s="113">
        <v>38.861999999999995</v>
      </c>
      <c r="G108" s="113">
        <v>82.321995999999999</v>
      </c>
      <c r="H108" s="113">
        <v>243.954663241536</v>
      </c>
      <c r="I108" s="113">
        <f t="shared" si="10"/>
        <v>792.29710462592766</v>
      </c>
      <c r="J108" s="116"/>
      <c r="K108" s="113">
        <f t="shared" si="17"/>
        <v>6.0212091128165</v>
      </c>
      <c r="L108" s="113">
        <f t="shared" si="11"/>
        <v>0.6191801811988995</v>
      </c>
      <c r="M108" s="113">
        <f t="shared" si="12"/>
        <v>7.248738239999966</v>
      </c>
      <c r="N108" s="113">
        <f t="shared" si="13"/>
        <v>0.61866666666666248</v>
      </c>
      <c r="O108" s="113">
        <f t="shared" si="14"/>
        <v>-6.7657480000000021</v>
      </c>
      <c r="P108" s="113">
        <f t="shared" si="15"/>
        <v>1.4683680224</v>
      </c>
      <c r="Q108" s="113">
        <f t="shared" si="16"/>
        <v>9.2104142230820116</v>
      </c>
    </row>
    <row r="109" spans="2:17" ht="15.5">
      <c r="B109" s="122">
        <v>42278</v>
      </c>
      <c r="C109" s="114">
        <v>38.48410259846748</v>
      </c>
      <c r="D109" s="114">
        <v>35.703737404581943</v>
      </c>
      <c r="E109" s="114">
        <v>351.35816934193548</v>
      </c>
      <c r="F109" s="114">
        <v>38.825806451612898</v>
      </c>
      <c r="G109" s="114">
        <v>100.59337935483872</v>
      </c>
      <c r="H109" s="114">
        <v>243.38910471936003</v>
      </c>
      <c r="I109" s="114">
        <f t="shared" si="10"/>
        <v>808.35429987079658</v>
      </c>
      <c r="J109" s="116"/>
      <c r="K109" s="114">
        <f t="shared" si="17"/>
        <v>4.967973566209416</v>
      </c>
      <c r="L109" s="114">
        <f t="shared" si="11"/>
        <v>0.29854704942064814</v>
      </c>
      <c r="M109" s="114">
        <f t="shared" si="12"/>
        <v>17.615902567741898</v>
      </c>
      <c r="N109" s="114">
        <f t="shared" si="13"/>
        <v>1.512903225806447</v>
      </c>
      <c r="O109" s="114">
        <f t="shared" si="14"/>
        <v>-2.7568412903225692</v>
      </c>
      <c r="P109" s="114">
        <f t="shared" si="15"/>
        <v>0.80997074784002621</v>
      </c>
      <c r="Q109" s="114">
        <f t="shared" si="16"/>
        <v>22.448455866695895</v>
      </c>
    </row>
    <row r="110" spans="2:17" ht="15.5">
      <c r="B110" s="121">
        <v>42309</v>
      </c>
      <c r="C110" s="113">
        <v>37.050784328463322</v>
      </c>
      <c r="D110" s="113">
        <v>33.663060999583166</v>
      </c>
      <c r="E110" s="113">
        <v>345.6788987600001</v>
      </c>
      <c r="F110" s="113">
        <v>38.797333333333334</v>
      </c>
      <c r="G110" s="113">
        <v>96.468560000000011</v>
      </c>
      <c r="H110" s="113">
        <v>244.96783717699199</v>
      </c>
      <c r="I110" s="113">
        <f t="shared" si="10"/>
        <v>796.62647459837194</v>
      </c>
      <c r="J110" s="116"/>
      <c r="K110" s="113">
        <f t="shared" si="17"/>
        <v>5.5107843284633198</v>
      </c>
      <c r="L110" s="113">
        <f t="shared" si="11"/>
        <v>-0.75394146975016696</v>
      </c>
      <c r="M110" s="113">
        <f t="shared" si="12"/>
        <v>16.439796480000041</v>
      </c>
      <c r="N110" s="113">
        <f t="shared" si="13"/>
        <v>1.4506666666666632</v>
      </c>
      <c r="O110" s="113">
        <f t="shared" si="14"/>
        <v>-2.1041799999999995</v>
      </c>
      <c r="P110" s="113">
        <f t="shared" si="15"/>
        <v>1.9382457895679863</v>
      </c>
      <c r="Q110" s="113">
        <f t="shared" si="16"/>
        <v>22.48137179494779</v>
      </c>
    </row>
    <row r="111" spans="2:17" ht="15.5">
      <c r="B111" s="122">
        <v>42339</v>
      </c>
      <c r="C111" s="114">
        <v>34.36227288827093</v>
      </c>
      <c r="D111" s="114">
        <v>29.595772508757822</v>
      </c>
      <c r="E111" s="114">
        <v>351.75759805161294</v>
      </c>
      <c r="F111" s="114">
        <v>39.026451612903223</v>
      </c>
      <c r="G111" s="114">
        <v>86.621206451612906</v>
      </c>
      <c r="H111" s="114">
        <v>247.79420878656003</v>
      </c>
      <c r="I111" s="114">
        <f t="shared" si="10"/>
        <v>789.15751029971784</v>
      </c>
      <c r="J111" s="116"/>
      <c r="K111" s="114">
        <f t="shared" si="17"/>
        <v>2.0687245011741524</v>
      </c>
      <c r="L111" s="114">
        <f t="shared" si="11"/>
        <v>-0.92520909382911043</v>
      </c>
      <c r="M111" s="114">
        <f t="shared" si="12"/>
        <v>18.778788348387309</v>
      </c>
      <c r="N111" s="114">
        <f t="shared" si="13"/>
        <v>1.7232258064516088</v>
      </c>
      <c r="O111" s="114">
        <f t="shared" si="14"/>
        <v>-1.3784206451612846</v>
      </c>
      <c r="P111" s="114">
        <f t="shared" si="15"/>
        <v>1.4778413644800423</v>
      </c>
      <c r="Q111" s="114">
        <f t="shared" si="16"/>
        <v>21.744950281502724</v>
      </c>
    </row>
    <row r="112" spans="2:17" ht="15.5">
      <c r="B112" s="121">
        <v>42370</v>
      </c>
      <c r="C112" s="113">
        <v>29.220275240615646</v>
      </c>
      <c r="D112" s="113">
        <v>26.21462564651279</v>
      </c>
      <c r="E112" s="113">
        <v>357.09584527741936</v>
      </c>
      <c r="F112" s="113">
        <v>39.523548387096774</v>
      </c>
      <c r="G112" s="113">
        <v>76.063757419354843</v>
      </c>
      <c r="H112" s="113">
        <v>251.41776213215999</v>
      </c>
      <c r="I112" s="113">
        <f t="shared" si="10"/>
        <v>779.5358141031594</v>
      </c>
      <c r="J112" s="115"/>
      <c r="K112" s="113">
        <f t="shared" si="17"/>
        <v>-2.1923098020773857</v>
      </c>
      <c r="L112" s="113">
        <f t="shared" si="11"/>
        <v>-0.64300393639043918</v>
      </c>
      <c r="M112" s="113">
        <f t="shared" si="12"/>
        <v>17.556066580645052</v>
      </c>
      <c r="N112" s="113">
        <f t="shared" si="13"/>
        <v>1.0203225806451641</v>
      </c>
      <c r="O112" s="113">
        <f t="shared" si="14"/>
        <v>-1.6603703225806328</v>
      </c>
      <c r="P112" s="113">
        <f t="shared" si="15"/>
        <v>4.2630039359977445E-2</v>
      </c>
      <c r="Q112" s="113">
        <f t="shared" si="16"/>
        <v>14.123335139601636</v>
      </c>
    </row>
    <row r="113" spans="2:19" ht="15.5">
      <c r="B113" s="122">
        <v>42401</v>
      </c>
      <c r="C113" s="114">
        <v>26.822014799963451</v>
      </c>
      <c r="D113" s="114">
        <v>23.630303972490225</v>
      </c>
      <c r="E113" s="114">
        <v>370.12347595862065</v>
      </c>
      <c r="F113" s="114">
        <v>39.57689655172414</v>
      </c>
      <c r="G113" s="114">
        <v>65.83795034482759</v>
      </c>
      <c r="H113" s="114">
        <v>256.77199707568553</v>
      </c>
      <c r="I113" s="114">
        <f t="shared" si="10"/>
        <v>782.7626387033115</v>
      </c>
      <c r="J113" s="115"/>
      <c r="K113" s="114">
        <f t="shared" si="17"/>
        <v>0.15337178550266017</v>
      </c>
      <c r="L113" s="114">
        <f t="shared" si="11"/>
        <v>-0.77298460143834902</v>
      </c>
      <c r="M113" s="114">
        <f t="shared" si="12"/>
        <v>21.659128458620728</v>
      </c>
      <c r="N113" s="114">
        <f t="shared" si="13"/>
        <v>0.25189655172414405</v>
      </c>
      <c r="O113" s="114">
        <f t="shared" si="14"/>
        <v>1.2904946305418719</v>
      </c>
      <c r="P113" s="114">
        <f t="shared" si="15"/>
        <v>2.377237194885538</v>
      </c>
      <c r="Q113" s="114">
        <f t="shared" si="16"/>
        <v>24.959144019836458</v>
      </c>
    </row>
    <row r="114" spans="2:19" ht="15.5">
      <c r="B114" s="121">
        <v>42430</v>
      </c>
      <c r="C114" s="113">
        <v>26.237153992551839</v>
      </c>
      <c r="D114" s="113">
        <v>21.697389796890103</v>
      </c>
      <c r="E114" s="113">
        <v>380.60668904516132</v>
      </c>
      <c r="F114" s="113">
        <v>40.649032258064516</v>
      </c>
      <c r="G114" s="113">
        <v>54.353632258064515</v>
      </c>
      <c r="H114" s="113">
        <v>261.47845142112004</v>
      </c>
      <c r="I114" s="113">
        <f t="shared" si="10"/>
        <v>785.02234877185219</v>
      </c>
      <c r="J114" s="115"/>
      <c r="K114" s="113">
        <f t="shared" si="17"/>
        <v>-1.6328392254120843</v>
      </c>
      <c r="L114" s="113">
        <f t="shared" si="11"/>
        <v>-0.61052814052925442</v>
      </c>
      <c r="M114" s="113">
        <f t="shared" si="12"/>
        <v>21.397474296774249</v>
      </c>
      <c r="N114" s="113">
        <f t="shared" si="13"/>
        <v>-7.0322580645161281E-2</v>
      </c>
      <c r="O114" s="113">
        <f t="shared" si="14"/>
        <v>-0.43858838709677883</v>
      </c>
      <c r="P114" s="113">
        <f t="shared" si="15"/>
        <v>4.4903641459200117</v>
      </c>
      <c r="Q114" s="113">
        <f t="shared" si="16"/>
        <v>23.135560109010839</v>
      </c>
    </row>
    <row r="115" spans="2:19" ht="15.5">
      <c r="B115" s="122">
        <v>42461</v>
      </c>
      <c r="C115" s="114">
        <v>23.224901127579251</v>
      </c>
      <c r="D115" s="114">
        <v>22.089035601606255</v>
      </c>
      <c r="E115" s="114">
        <v>395.55541032000002</v>
      </c>
      <c r="F115" s="114">
        <v>41.710999999999999</v>
      </c>
      <c r="G115" s="114">
        <v>44.058292000000002</v>
      </c>
      <c r="H115" s="114">
        <v>263.52800898012799</v>
      </c>
      <c r="I115" s="114">
        <f t="shared" si="10"/>
        <v>790.16664802931359</v>
      </c>
      <c r="J115" s="115"/>
      <c r="K115" s="114">
        <f t="shared" si="17"/>
        <v>-6.0871339004554095</v>
      </c>
      <c r="L115" s="114">
        <f t="shared" si="11"/>
        <v>-0.14864613239374336</v>
      </c>
      <c r="M115" s="114">
        <f t="shared" si="12"/>
        <v>7.689644880000003</v>
      </c>
      <c r="N115" s="114">
        <f t="shared" si="13"/>
        <v>-1.3840000000000003</v>
      </c>
      <c r="O115" s="114">
        <f t="shared" si="14"/>
        <v>-1.1330200000000019</v>
      </c>
      <c r="P115" s="114">
        <f t="shared" si="15"/>
        <v>2.2319193940479636</v>
      </c>
      <c r="Q115" s="114">
        <f t="shared" si="16"/>
        <v>1.1687642411988008</v>
      </c>
      <c r="S115" s="134"/>
    </row>
    <row r="116" spans="2:19" ht="15.5">
      <c r="B116" s="121">
        <v>42491</v>
      </c>
      <c r="C116" s="113">
        <v>23.892170219140151</v>
      </c>
      <c r="D116" s="113">
        <v>21.979111588470907</v>
      </c>
      <c r="E116" s="113">
        <v>401.31495301935496</v>
      </c>
      <c r="F116" s="113">
        <v>43.362342030929078</v>
      </c>
      <c r="G116" s="113">
        <v>25.814059354838712</v>
      </c>
      <c r="H116" s="113">
        <v>264.49097420255998</v>
      </c>
      <c r="I116" s="113">
        <f t="shared" si="10"/>
        <v>780.85361041529382</v>
      </c>
      <c r="J116" s="115"/>
      <c r="K116" s="113">
        <f t="shared" si="17"/>
        <v>-6.7337400467502064</v>
      </c>
      <c r="L116" s="113">
        <f t="shared" si="11"/>
        <v>-0.87198682043618803</v>
      </c>
      <c r="M116" s="113">
        <f t="shared" si="12"/>
        <v>6.4632264387097962</v>
      </c>
      <c r="N116" s="113">
        <f t="shared" si="13"/>
        <v>-1.1383031303612441</v>
      </c>
      <c r="O116" s="113">
        <f t="shared" si="14"/>
        <v>0.87717677419355056</v>
      </c>
      <c r="P116" s="113">
        <f t="shared" si="15"/>
        <v>2.6288524272000018</v>
      </c>
      <c r="Q116" s="113">
        <f t="shared" si="16"/>
        <v>1.2252256425556425</v>
      </c>
      <c r="S116" s="134"/>
    </row>
    <row r="117" spans="2:19" ht="15.5">
      <c r="B117" s="122">
        <v>42522</v>
      </c>
      <c r="C117" s="114">
        <v>25.839897628967481</v>
      </c>
      <c r="D117" s="114">
        <v>21.069651505162199</v>
      </c>
      <c r="E117" s="114">
        <v>385.50746524000004</v>
      </c>
      <c r="F117" s="114">
        <v>40.892897969374822</v>
      </c>
      <c r="G117" s="114">
        <v>4.7586840000000006</v>
      </c>
      <c r="H117" s="114">
        <v>260.94368126070401</v>
      </c>
      <c r="I117" s="114">
        <f t="shared" si="10"/>
        <v>739.01227760420852</v>
      </c>
      <c r="J117" s="115"/>
      <c r="K117" s="114">
        <f t="shared" si="17"/>
        <v>-7.0315100553345609</v>
      </c>
      <c r="L117" s="114">
        <f t="shared" si="11"/>
        <v>-1.5968511163676382</v>
      </c>
      <c r="M117" s="114">
        <f t="shared" si="12"/>
        <v>-5.039672959999848</v>
      </c>
      <c r="N117" s="114">
        <f t="shared" si="13"/>
        <v>-2.5147686972918422</v>
      </c>
      <c r="O117" s="114">
        <f t="shared" si="14"/>
        <v>0</v>
      </c>
      <c r="P117" s="114">
        <f t="shared" si="15"/>
        <v>3.9352263000320136</v>
      </c>
      <c r="Q117" s="114">
        <f t="shared" si="16"/>
        <v>-12.247576528961872</v>
      </c>
      <c r="S117" s="134"/>
    </row>
    <row r="118" spans="2:19" ht="15.5">
      <c r="B118" s="121">
        <v>42552</v>
      </c>
      <c r="C118" s="113">
        <v>27.124883000372357</v>
      </c>
      <c r="D118" s="113">
        <v>20.535992582198872</v>
      </c>
      <c r="E118" s="113">
        <v>370.70743587096769</v>
      </c>
      <c r="F118" s="113">
        <v>38.354481777627441</v>
      </c>
      <c r="G118" s="113">
        <v>7.2367083870967743</v>
      </c>
      <c r="H118" s="113">
        <v>254.47291495296</v>
      </c>
      <c r="I118" s="113">
        <f t="shared" si="10"/>
        <v>718.43241657122314</v>
      </c>
      <c r="J118" s="115"/>
      <c r="K118" s="113">
        <f t="shared" si="17"/>
        <v>-6.7383781841368062</v>
      </c>
      <c r="L118" s="113">
        <f t="shared" si="11"/>
        <v>-2.3006756291631412</v>
      </c>
      <c r="M118" s="113">
        <f t="shared" si="12"/>
        <v>-3.6202338580645801</v>
      </c>
      <c r="N118" s="113">
        <f t="shared" si="13"/>
        <v>-2.5306795126951442</v>
      </c>
      <c r="O118" s="113">
        <f t="shared" si="14"/>
        <v>6.2655483870967643E-2</v>
      </c>
      <c r="P118" s="113">
        <f t="shared" si="15"/>
        <v>3.481453214399977</v>
      </c>
      <c r="Q118" s="113">
        <f t="shared" si="16"/>
        <v>-11.645858485788608</v>
      </c>
      <c r="S118" s="134"/>
    </row>
    <row r="119" spans="2:19" ht="15.5">
      <c r="B119" s="122">
        <v>42583</v>
      </c>
      <c r="C119" s="114">
        <v>30.205474716927228</v>
      </c>
      <c r="D119" s="114">
        <v>23.776167558756175</v>
      </c>
      <c r="E119" s="114">
        <v>359.76810166451622</v>
      </c>
      <c r="F119" s="114">
        <v>37.043682799799335</v>
      </c>
      <c r="G119" s="114">
        <v>42.041829677419358</v>
      </c>
      <c r="H119" s="114">
        <v>251.40355211904</v>
      </c>
      <c r="I119" s="114">
        <f t="shared" si="10"/>
        <v>744.23880853645824</v>
      </c>
      <c r="J119" s="115"/>
      <c r="K119" s="114">
        <f t="shared" si="17"/>
        <v>-5.0542447149429179</v>
      </c>
      <c r="L119" s="114">
        <f t="shared" si="11"/>
        <v>-2.3856052915430119</v>
      </c>
      <c r="M119" s="114">
        <f t="shared" si="12"/>
        <v>-3.8307562838710396</v>
      </c>
      <c r="N119" s="114">
        <f t="shared" si="13"/>
        <v>-2.0208333292329215</v>
      </c>
      <c r="O119" s="114">
        <f t="shared" si="14"/>
        <v>-1.1591264516128987</v>
      </c>
      <c r="P119" s="114">
        <f t="shared" si="15"/>
        <v>4.1493238310399931</v>
      </c>
      <c r="Q119" s="114">
        <f t="shared" si="16"/>
        <v>-10.301242240162878</v>
      </c>
      <c r="S119" s="134"/>
    </row>
    <row r="120" spans="2:19" ht="15.5">
      <c r="B120" s="121">
        <v>42614</v>
      </c>
      <c r="C120" s="113">
        <v>32.549734780599813</v>
      </c>
      <c r="D120" s="113">
        <v>29.485213280932694</v>
      </c>
      <c r="E120" s="113">
        <v>348.08478580000002</v>
      </c>
      <c r="F120" s="113">
        <v>36.336447839335101</v>
      </c>
      <c r="G120" s="113">
        <v>83.196040000000011</v>
      </c>
      <c r="H120" s="113">
        <v>249.47572700576001</v>
      </c>
      <c r="I120" s="113">
        <f t="shared" si="10"/>
        <v>779.12794870662765</v>
      </c>
      <c r="J120" s="117"/>
      <c r="K120" s="113">
        <f t="shared" si="17"/>
        <v>-5.7481409988833505</v>
      </c>
      <c r="L120" s="113">
        <f t="shared" si="11"/>
        <v>-3.2186123239759077</v>
      </c>
      <c r="M120" s="113">
        <f t="shared" si="12"/>
        <v>-8.0719581999999264</v>
      </c>
      <c r="N120" s="113">
        <f t="shared" si="13"/>
        <v>-2.5255521606648941</v>
      </c>
      <c r="O120" s="113">
        <f t="shared" si="14"/>
        <v>0.87404400000001203</v>
      </c>
      <c r="P120" s="113">
        <f t="shared" si="15"/>
        <v>5.5210637642240101</v>
      </c>
      <c r="Q120" s="113">
        <f t="shared" si="16"/>
        <v>-13.16915591930001</v>
      </c>
      <c r="S120" s="134"/>
    </row>
    <row r="121" spans="2:19" ht="15.5">
      <c r="B121" s="122">
        <v>42644</v>
      </c>
      <c r="C121" s="114">
        <v>32.348170927591106</v>
      </c>
      <c r="D121" s="114">
        <v>31.68465417330944</v>
      </c>
      <c r="E121" s="114">
        <v>339.69297135483873</v>
      </c>
      <c r="F121" s="114">
        <v>36.275099128536986</v>
      </c>
      <c r="G121" s="114">
        <v>95.111024516129035</v>
      </c>
      <c r="H121" s="114">
        <v>249.59888045279999</v>
      </c>
      <c r="I121" s="114">
        <f t="shared" si="10"/>
        <v>784.71080055320533</v>
      </c>
      <c r="J121" s="117"/>
      <c r="K121" s="114">
        <f t="shared" si="17"/>
        <v>-6.1359316708763743</v>
      </c>
      <c r="L121" s="114">
        <f t="shared" si="11"/>
        <v>-4.0190832312725036</v>
      </c>
      <c r="M121" s="114">
        <f t="shared" si="12"/>
        <v>-11.665197987096747</v>
      </c>
      <c r="N121" s="114">
        <f t="shared" si="13"/>
        <v>-2.5507073230759119</v>
      </c>
      <c r="O121" s="114">
        <f t="shared" si="14"/>
        <v>-5.4823548387096821</v>
      </c>
      <c r="P121" s="114">
        <f t="shared" si="15"/>
        <v>6.2097757334399546</v>
      </c>
      <c r="Q121" s="114">
        <f t="shared" si="16"/>
        <v>-23.64349931759125</v>
      </c>
      <c r="S121" s="134"/>
    </row>
    <row r="122" spans="2:19" ht="15.5">
      <c r="B122" s="121">
        <v>42675</v>
      </c>
      <c r="C122" s="113">
        <v>30.575314833174982</v>
      </c>
      <c r="D122" s="113">
        <v>31.510505888464174</v>
      </c>
      <c r="E122" s="113">
        <v>334.10687992000004</v>
      </c>
      <c r="F122" s="113">
        <v>36.372245186629797</v>
      </c>
      <c r="G122" s="113">
        <v>92.098340000000007</v>
      </c>
      <c r="H122" s="113">
        <v>251.09093183040002</v>
      </c>
      <c r="I122" s="113">
        <f t="shared" si="10"/>
        <v>775.75421765866895</v>
      </c>
      <c r="J122" s="117"/>
      <c r="K122" s="113">
        <f t="shared" si="17"/>
        <v>-6.4754694952883405</v>
      </c>
      <c r="L122" s="113">
        <f t="shared" si="11"/>
        <v>-2.1525551111189927</v>
      </c>
      <c r="M122" s="113">
        <f t="shared" si="12"/>
        <v>-11.572018840000055</v>
      </c>
      <c r="N122" s="113">
        <f t="shared" si="13"/>
        <v>-2.425088146703537</v>
      </c>
      <c r="O122" s="113">
        <f t="shared" si="14"/>
        <v>-4.3702200000000033</v>
      </c>
      <c r="P122" s="113">
        <f t="shared" si="15"/>
        <v>6.1230946534080317</v>
      </c>
      <c r="Q122" s="113">
        <f t="shared" si="16"/>
        <v>-20.872256939702993</v>
      </c>
      <c r="S122" s="134"/>
    </row>
    <row r="123" spans="2:19" ht="15.5">
      <c r="B123" s="122">
        <v>42705</v>
      </c>
      <c r="C123" s="114">
        <v>29.315987079008803</v>
      </c>
      <c r="D123" s="114">
        <v>28.329690163447438</v>
      </c>
      <c r="E123" s="114">
        <v>342.12243774193541</v>
      </c>
      <c r="F123" s="114">
        <v>37.639832190669139</v>
      </c>
      <c r="G123" s="114">
        <v>84.240298064516125</v>
      </c>
      <c r="H123" s="114">
        <v>253.67715421823999</v>
      </c>
      <c r="I123" s="114">
        <f t="shared" si="10"/>
        <v>775.32539945781696</v>
      </c>
      <c r="J123" s="117"/>
      <c r="K123" s="114">
        <f t="shared" si="17"/>
        <v>-5.0462858092621268</v>
      </c>
      <c r="L123" s="114">
        <f t="shared" si="11"/>
        <v>-1.2660823453103838</v>
      </c>
      <c r="M123" s="114">
        <f t="shared" si="12"/>
        <v>-9.6351603096775307</v>
      </c>
      <c r="N123" s="114">
        <f t="shared" si="13"/>
        <v>-1.3866194222340837</v>
      </c>
      <c r="O123" s="114">
        <f t="shared" si="14"/>
        <v>-2.3809083870967811</v>
      </c>
      <c r="P123" s="114">
        <f t="shared" si="15"/>
        <v>5.882945431679957</v>
      </c>
      <c r="Q123" s="114">
        <f t="shared" si="16"/>
        <v>-13.832110841900885</v>
      </c>
      <c r="S123" s="134"/>
    </row>
    <row r="124" spans="2:19" ht="15.5">
      <c r="B124" s="121">
        <v>42736</v>
      </c>
      <c r="C124" s="113">
        <v>26.193189564397329</v>
      </c>
      <c r="D124" s="113">
        <v>24.639309963907042</v>
      </c>
      <c r="E124" s="113">
        <v>354.21682579354842</v>
      </c>
      <c r="F124" s="113">
        <v>39.241935483870968</v>
      </c>
      <c r="G124" s="113">
        <v>75.55998093697221</v>
      </c>
      <c r="H124" s="113">
        <v>257.59911783935996</v>
      </c>
      <c r="I124" s="113">
        <f t="shared" si="10"/>
        <v>777.45035958205585</v>
      </c>
      <c r="J124" s="118"/>
      <c r="K124" s="113">
        <f t="shared" si="17"/>
        <v>-3.0270856762183165</v>
      </c>
      <c r="L124" s="113">
        <f t="shared" si="11"/>
        <v>-1.5753156826057477</v>
      </c>
      <c r="M124" s="113">
        <f t="shared" si="12"/>
        <v>-2.879019483870934</v>
      </c>
      <c r="N124" s="113">
        <f t="shared" si="13"/>
        <v>-0.28161290322580612</v>
      </c>
      <c r="O124" s="113">
        <f t="shared" si="14"/>
        <v>-0.50377648238263362</v>
      </c>
      <c r="P124" s="113">
        <f t="shared" si="15"/>
        <v>6.1813557071999696</v>
      </c>
      <c r="Q124" s="113">
        <f t="shared" si="16"/>
        <v>-2.0854545211035429</v>
      </c>
      <c r="S124" s="134"/>
    </row>
    <row r="125" spans="2:19" ht="15.5">
      <c r="B125" s="122">
        <v>42767</v>
      </c>
      <c r="C125" s="114">
        <v>24.341335206117954</v>
      </c>
      <c r="D125" s="114">
        <v>21.979715207404073</v>
      </c>
      <c r="E125" s="114">
        <v>368.72343878571434</v>
      </c>
      <c r="F125" s="114">
        <v>39.937857142857141</v>
      </c>
      <c r="G125" s="114">
        <v>66.214638212734684</v>
      </c>
      <c r="H125" s="114">
        <v>262.6385974922743</v>
      </c>
      <c r="I125" s="114">
        <f t="shared" si="10"/>
        <v>783.83558204710243</v>
      </c>
      <c r="J125" s="118"/>
      <c r="K125" s="114">
        <f t="shared" si="17"/>
        <v>-2.4806795938454975</v>
      </c>
      <c r="L125" s="114">
        <f t="shared" si="11"/>
        <v>-1.6505887650861517</v>
      </c>
      <c r="M125" s="114">
        <f t="shared" si="12"/>
        <v>-1.400037172906309</v>
      </c>
      <c r="N125" s="114">
        <f t="shared" si="13"/>
        <v>0.36096059113300072</v>
      </c>
      <c r="O125" s="114">
        <f t="shared" si="14"/>
        <v>0.37668786790709419</v>
      </c>
      <c r="P125" s="114">
        <f t="shared" si="15"/>
        <v>5.8666004165887671</v>
      </c>
      <c r="Q125" s="114">
        <f t="shared" si="16"/>
        <v>1.0729433437909393</v>
      </c>
      <c r="S125" s="134"/>
    </row>
    <row r="126" spans="2:19" ht="15.5">
      <c r="B126" s="121">
        <v>42795</v>
      </c>
      <c r="C126" s="113">
        <v>23.602006822318632</v>
      </c>
      <c r="D126" s="113">
        <v>20.560394023008723</v>
      </c>
      <c r="E126" s="113">
        <v>386.01417058064516</v>
      </c>
      <c r="F126" s="113">
        <v>41.40451612903226</v>
      </c>
      <c r="G126" s="113">
        <v>59.36607096774194</v>
      </c>
      <c r="H126" s="113">
        <v>266.29564586880002</v>
      </c>
      <c r="I126" s="113">
        <f t="shared" si="10"/>
        <v>797.24280439154677</v>
      </c>
      <c r="J126" s="118"/>
      <c r="K126" s="113">
        <f t="shared" si="17"/>
        <v>-2.635147170233207</v>
      </c>
      <c r="L126" s="113">
        <f t="shared" si="11"/>
        <v>-1.136995773881381</v>
      </c>
      <c r="M126" s="113">
        <f t="shared" si="12"/>
        <v>5.4074815354838393</v>
      </c>
      <c r="N126" s="113">
        <f t="shared" si="13"/>
        <v>0.75548387096774405</v>
      </c>
      <c r="O126" s="113">
        <f t="shared" si="14"/>
        <v>5.0124387096774257</v>
      </c>
      <c r="P126" s="113">
        <f t="shared" si="15"/>
        <v>4.8171944476799808</v>
      </c>
      <c r="Q126" s="113">
        <f t="shared" si="16"/>
        <v>12.220455619694576</v>
      </c>
      <c r="S126" s="134"/>
    </row>
    <row r="127" spans="2:19" ht="15.5">
      <c r="B127" s="122">
        <v>42826</v>
      </c>
      <c r="C127" s="114">
        <v>23.697168685783716</v>
      </c>
      <c r="D127" s="114">
        <v>20.760561206139915</v>
      </c>
      <c r="E127" s="114">
        <v>400.21115136000003</v>
      </c>
      <c r="F127" s="114">
        <v>43.23886669098794</v>
      </c>
      <c r="G127" s="114">
        <v>46.842283999999999</v>
      </c>
      <c r="H127" s="114">
        <v>269.18122586636798</v>
      </c>
      <c r="I127" s="114">
        <f t="shared" si="10"/>
        <v>803.9312578092796</v>
      </c>
      <c r="J127" s="118"/>
      <c r="K127" s="114">
        <f t="shared" si="17"/>
        <v>0.47226755820446442</v>
      </c>
      <c r="L127" s="114">
        <f t="shared" si="11"/>
        <v>-1.3284743954663405</v>
      </c>
      <c r="M127" s="114">
        <f t="shared" si="12"/>
        <v>4.6557410400000094</v>
      </c>
      <c r="N127" s="114">
        <f t="shared" si="13"/>
        <v>1.5278666909879419</v>
      </c>
      <c r="O127" s="114">
        <f t="shared" si="14"/>
        <v>2.7839919999999978</v>
      </c>
      <c r="P127" s="114">
        <f t="shared" si="15"/>
        <v>5.6532168862399885</v>
      </c>
      <c r="Q127" s="114">
        <f t="shared" si="16"/>
        <v>13.764609779966008</v>
      </c>
      <c r="S127" s="134"/>
    </row>
    <row r="128" spans="2:19" ht="15.5">
      <c r="B128" s="121">
        <v>42856</v>
      </c>
      <c r="C128" s="113">
        <v>25.227110490852244</v>
      </c>
      <c r="D128" s="113">
        <v>21.427881641038638</v>
      </c>
      <c r="E128" s="113">
        <v>404.94458520000006</v>
      </c>
      <c r="F128" s="113">
        <v>43.981812967515737</v>
      </c>
      <c r="G128" s="113">
        <v>25.626092903225807</v>
      </c>
      <c r="H128" s="113">
        <v>269.30816865023996</v>
      </c>
      <c r="I128" s="113">
        <f t="shared" si="10"/>
        <v>790.51565185287245</v>
      </c>
      <c r="J128" s="118"/>
      <c r="K128" s="113">
        <f t="shared" si="17"/>
        <v>1.3349402717120924</v>
      </c>
      <c r="L128" s="113">
        <f t="shared" si="11"/>
        <v>-0.55122994743226883</v>
      </c>
      <c r="M128" s="113">
        <f t="shared" si="12"/>
        <v>3.6296321806451033</v>
      </c>
      <c r="N128" s="113">
        <f t="shared" si="13"/>
        <v>0.61947093658665864</v>
      </c>
      <c r="O128" s="113">
        <f t="shared" si="14"/>
        <v>-0.18796645161290471</v>
      </c>
      <c r="P128" s="113">
        <f t="shared" si="15"/>
        <v>4.8171944476799808</v>
      </c>
      <c r="Q128" s="113">
        <f t="shared" si="16"/>
        <v>9.6620414375786368</v>
      </c>
      <c r="S128" s="134"/>
    </row>
    <row r="129" spans="2:19" ht="15.5">
      <c r="B129" s="122">
        <v>42887</v>
      </c>
      <c r="C129" s="114">
        <v>26.521565064011423</v>
      </c>
      <c r="D129" s="114">
        <v>21.602237656732985</v>
      </c>
      <c r="E129" s="114">
        <v>394.88498620000001</v>
      </c>
      <c r="F129" s="114">
        <v>42.184415846108699</v>
      </c>
      <c r="G129" s="114">
        <v>5.7622159999999996</v>
      </c>
      <c r="H129" s="114">
        <v>265.18726484543998</v>
      </c>
      <c r="I129" s="114">
        <f t="shared" si="10"/>
        <v>756.14268561229323</v>
      </c>
      <c r="J129" s="118"/>
      <c r="K129" s="114">
        <f t="shared" si="17"/>
        <v>0.68166743504394134</v>
      </c>
      <c r="L129" s="114">
        <f t="shared" si="11"/>
        <v>0.53258615157078637</v>
      </c>
      <c r="M129" s="114">
        <f t="shared" si="12"/>
        <v>9.3775209599999698</v>
      </c>
      <c r="N129" s="114">
        <f t="shared" si="13"/>
        <v>1.2915178767338773</v>
      </c>
      <c r="O129" s="114">
        <f t="shared" si="14"/>
        <v>1.003531999999999</v>
      </c>
      <c r="P129" s="114">
        <f t="shared" si="15"/>
        <v>4.2435835847359726</v>
      </c>
      <c r="Q129" s="114">
        <f t="shared" si="16"/>
        <v>17.130408008084714</v>
      </c>
      <c r="S129" s="134"/>
    </row>
    <row r="130" spans="2:19" ht="15.5">
      <c r="B130" s="121">
        <v>42917</v>
      </c>
      <c r="C130" s="113">
        <v>27.787753044735709</v>
      </c>
      <c r="D130" s="113">
        <v>21.239641982901389</v>
      </c>
      <c r="E130" s="113">
        <v>381.45222480000007</v>
      </c>
      <c r="F130" s="113">
        <v>39.841525804484078</v>
      </c>
      <c r="G130" s="113">
        <v>7.7692800000000002</v>
      </c>
      <c r="H130" s="113">
        <v>259.58851967615999</v>
      </c>
      <c r="I130" s="113">
        <f t="shared" si="10"/>
        <v>737.6789453082813</v>
      </c>
      <c r="J130" s="118"/>
      <c r="K130" s="113">
        <f t="shared" si="17"/>
        <v>0.66287004436335195</v>
      </c>
      <c r="L130" s="113">
        <f t="shared" si="11"/>
        <v>0.70364940070251691</v>
      </c>
      <c r="M130" s="113">
        <f t="shared" si="12"/>
        <v>10.744788929032381</v>
      </c>
      <c r="N130" s="113">
        <f t="shared" si="13"/>
        <v>1.4870440268566369</v>
      </c>
      <c r="O130" s="113">
        <f t="shared" si="14"/>
        <v>0.53257161290322586</v>
      </c>
      <c r="P130" s="113">
        <f t="shared" si="15"/>
        <v>5.1156047231999935</v>
      </c>
      <c r="Q130" s="113">
        <f t="shared" si="16"/>
        <v>19.246528737058156</v>
      </c>
      <c r="S130" s="134"/>
    </row>
    <row r="131" spans="2:19" ht="15.5">
      <c r="B131" s="122">
        <v>42948</v>
      </c>
      <c r="C131" s="114">
        <v>29.389256028729577</v>
      </c>
      <c r="D131" s="114">
        <v>23.996261208098367</v>
      </c>
      <c r="E131" s="114">
        <v>370.46965830967741</v>
      </c>
      <c r="F131" s="114">
        <v>38.640580334676343</v>
      </c>
      <c r="G131" s="114">
        <v>41.397907419503326</v>
      </c>
      <c r="H131" s="114">
        <v>256.47652680288002</v>
      </c>
      <c r="I131" s="114">
        <f t="shared" si="10"/>
        <v>760.37019010356505</v>
      </c>
      <c r="J131" s="119"/>
      <c r="K131" s="114">
        <f t="shared" si="17"/>
        <v>-0.81621868819765098</v>
      </c>
      <c r="L131" s="114">
        <f t="shared" si="11"/>
        <v>0.22009364934219278</v>
      </c>
      <c r="M131" s="114">
        <f t="shared" si="12"/>
        <v>10.70155664516119</v>
      </c>
      <c r="N131" s="114">
        <f t="shared" si="13"/>
        <v>1.5968975348770087</v>
      </c>
      <c r="O131" s="114">
        <f t="shared" si="14"/>
        <v>-0.64392225791603153</v>
      </c>
      <c r="P131" s="114">
        <f t="shared" si="15"/>
        <v>5.072974683840016</v>
      </c>
      <c r="Q131" s="114">
        <f t="shared" si="16"/>
        <v>16.131381567106814</v>
      </c>
      <c r="S131" s="134"/>
    </row>
    <row r="132" spans="2:19" ht="15.5">
      <c r="B132" s="121">
        <v>42979</v>
      </c>
      <c r="C132" s="113">
        <v>31.295476517457473</v>
      </c>
      <c r="D132" s="113">
        <v>30.172130293760848</v>
      </c>
      <c r="E132" s="113">
        <v>364.56342867999984</v>
      </c>
      <c r="F132" s="113">
        <v>38.114703835124807</v>
      </c>
      <c r="G132" s="113">
        <v>81.868787999999995</v>
      </c>
      <c r="H132" s="113">
        <v>251.913217922944</v>
      </c>
      <c r="I132" s="113">
        <f t="shared" si="10"/>
        <v>797.927745249287</v>
      </c>
      <c r="J132" s="119"/>
      <c r="K132" s="113">
        <f t="shared" si="17"/>
        <v>-1.25425826314234</v>
      </c>
      <c r="L132" s="113">
        <f t="shared" si="11"/>
        <v>0.68691701282815387</v>
      </c>
      <c r="M132" s="113">
        <f t="shared" si="12"/>
        <v>16.478642879999825</v>
      </c>
      <c r="N132" s="113">
        <f t="shared" si="13"/>
        <v>1.7782559957897064</v>
      </c>
      <c r="O132" s="113">
        <f t="shared" si="14"/>
        <v>-1.3272520000000156</v>
      </c>
      <c r="P132" s="113">
        <f t="shared" si="15"/>
        <v>2.4374909171839931</v>
      </c>
      <c r="Q132" s="113">
        <f t="shared" si="16"/>
        <v>18.799796542659351</v>
      </c>
      <c r="S132" s="134"/>
    </row>
    <row r="133" spans="2:19" ht="15.5">
      <c r="B133" s="122">
        <v>43009</v>
      </c>
      <c r="C133" s="114">
        <v>31.966946647783242</v>
      </c>
      <c r="D133" s="114">
        <v>33.904839052002416</v>
      </c>
      <c r="E133" s="114">
        <v>358.10303218064513</v>
      </c>
      <c r="F133" s="114">
        <v>38.428831695634031</v>
      </c>
      <c r="G133" s="114">
        <v>97.67989935483871</v>
      </c>
      <c r="H133" s="114">
        <v>252.49772312927999</v>
      </c>
      <c r="I133" s="114">
        <f t="shared" si="10"/>
        <v>812.58127206018355</v>
      </c>
      <c r="J133" s="119"/>
      <c r="K133" s="114">
        <f t="shared" si="17"/>
        <v>-0.38122427980786355</v>
      </c>
      <c r="L133" s="114">
        <f t="shared" si="11"/>
        <v>2.2201848786929759</v>
      </c>
      <c r="M133" s="114">
        <f t="shared" si="12"/>
        <v>18.410060825806397</v>
      </c>
      <c r="N133" s="114">
        <f t="shared" si="13"/>
        <v>2.1537325670970446</v>
      </c>
      <c r="O133" s="114">
        <f t="shared" si="14"/>
        <v>2.5688748387096751</v>
      </c>
      <c r="P133" s="114">
        <f t="shared" si="15"/>
        <v>2.898842676480001</v>
      </c>
      <c r="Q133" s="114">
        <f t="shared" si="16"/>
        <v>27.87047150697822</v>
      </c>
      <c r="S133" s="134"/>
    </row>
    <row r="134" spans="2:19" ht="15.5">
      <c r="B134" s="121">
        <v>43040</v>
      </c>
      <c r="C134" s="113">
        <v>31.716490471462482</v>
      </c>
      <c r="D134" s="113">
        <v>32.812640372383107</v>
      </c>
      <c r="E134" s="113">
        <v>355.29985716000004</v>
      </c>
      <c r="F134" s="113">
        <v>39.018643966341003</v>
      </c>
      <c r="G134" s="113">
        <v>95.979769941182028</v>
      </c>
      <c r="H134" s="113">
        <v>253.44032066624001</v>
      </c>
      <c r="I134" s="113">
        <f t="shared" si="10"/>
        <v>808.26772257760877</v>
      </c>
      <c r="J134" s="119"/>
      <c r="K134" s="113">
        <f t="shared" si="17"/>
        <v>1.1411756382874998</v>
      </c>
      <c r="L134" s="113">
        <f t="shared" si="11"/>
        <v>1.3021344839189339</v>
      </c>
      <c r="M134" s="113">
        <f t="shared" si="12"/>
        <v>21.192977240000005</v>
      </c>
      <c r="N134" s="113">
        <f t="shared" si="13"/>
        <v>2.6463987797112054</v>
      </c>
      <c r="O134" s="113">
        <f t="shared" si="14"/>
        <v>3.8814299411820201</v>
      </c>
      <c r="P134" s="113">
        <f t="shared" si="15"/>
        <v>2.3493888358399886</v>
      </c>
      <c r="Q134" s="113">
        <f t="shared" si="16"/>
        <v>32.513504918939816</v>
      </c>
      <c r="S134" s="134"/>
    </row>
    <row r="135" spans="2:19" ht="15.5">
      <c r="B135" s="122">
        <v>43070</v>
      </c>
      <c r="C135" s="114">
        <v>29.995001737343305</v>
      </c>
      <c r="D135" s="114">
        <v>29.187769956617593</v>
      </c>
      <c r="E135" s="114">
        <v>358.81260553548395</v>
      </c>
      <c r="F135" s="114">
        <v>39.319225232885259</v>
      </c>
      <c r="G135" s="114">
        <v>82.08624028207673</v>
      </c>
      <c r="H135" s="114">
        <v>256.60441692096003</v>
      </c>
      <c r="I135" s="114">
        <f t="shared" si="10"/>
        <v>796.00525966536679</v>
      </c>
      <c r="J135" s="119"/>
      <c r="K135" s="114">
        <f t="shared" si="17"/>
        <v>0.67901465833450203</v>
      </c>
      <c r="L135" s="114">
        <f t="shared" si="11"/>
        <v>0.85807979317015537</v>
      </c>
      <c r="M135" s="114">
        <f t="shared" si="12"/>
        <v>16.69016779354854</v>
      </c>
      <c r="N135" s="114">
        <f t="shared" si="13"/>
        <v>1.6793930422161196</v>
      </c>
      <c r="O135" s="114">
        <f t="shared" si="14"/>
        <v>-2.1540577824393949</v>
      </c>
      <c r="P135" s="114">
        <f t="shared" si="15"/>
        <v>2.9272627027200429</v>
      </c>
      <c r="Q135" s="114">
        <f t="shared" si="16"/>
        <v>20.679860207549837</v>
      </c>
      <c r="S135" s="134"/>
    </row>
    <row r="136" spans="2:19" ht="15.5">
      <c r="B136" s="121">
        <v>43101</v>
      </c>
      <c r="C136" s="113">
        <v>28.53635219812972</v>
      </c>
      <c r="D136" s="113">
        <v>25.716870144526865</v>
      </c>
      <c r="E136" s="113">
        <v>370.05581883870968</v>
      </c>
      <c r="F136" s="113">
        <v>39.809620603852288</v>
      </c>
      <c r="G136" s="113">
        <v>71.85563167845882</v>
      </c>
      <c r="H136" s="113">
        <v>261.99001189344</v>
      </c>
      <c r="I136" s="113">
        <f t="shared" si="10"/>
        <v>797.96430535711738</v>
      </c>
      <c r="J136" s="119"/>
      <c r="K136" s="113">
        <f t="shared" si="17"/>
        <v>2.3431626337323905</v>
      </c>
      <c r="L136" s="113">
        <f t="shared" si="11"/>
        <v>1.0775601806198232</v>
      </c>
      <c r="M136" s="113">
        <f t="shared" si="12"/>
        <v>15.83899304516126</v>
      </c>
      <c r="N136" s="113">
        <f t="shared" si="13"/>
        <v>0.56768511998131999</v>
      </c>
      <c r="O136" s="113">
        <f t="shared" si="14"/>
        <v>-3.704349258513389</v>
      </c>
      <c r="P136" s="113">
        <f t="shared" si="15"/>
        <v>4.3908940540800359</v>
      </c>
      <c r="Q136" s="113">
        <f t="shared" si="16"/>
        <v>20.513945775061529</v>
      </c>
      <c r="S136" s="134"/>
    </row>
    <row r="137" spans="2:19" ht="15.5">
      <c r="B137" s="122">
        <v>43132</v>
      </c>
      <c r="C137" s="114">
        <v>26.475110288628258</v>
      </c>
      <c r="D137" s="114">
        <v>22.749291396612595</v>
      </c>
      <c r="E137" s="114">
        <v>380.12520402857132</v>
      </c>
      <c r="F137" s="114">
        <v>40.255002716677325</v>
      </c>
      <c r="G137" s="114">
        <v>65.004049907132668</v>
      </c>
      <c r="H137" s="114">
        <v>267.02796904494858</v>
      </c>
      <c r="I137" s="114">
        <f t="shared" si="10"/>
        <v>801.63662738257074</v>
      </c>
      <c r="J137" s="119"/>
      <c r="K137" s="114">
        <f t="shared" si="17"/>
        <v>2.1337750825103043</v>
      </c>
      <c r="L137" s="114">
        <f t="shared" si="11"/>
        <v>0.76957618920852155</v>
      </c>
      <c r="M137" s="114">
        <f t="shared" si="12"/>
        <v>11.401765242856982</v>
      </c>
      <c r="N137" s="114">
        <f t="shared" si="13"/>
        <v>0.31714557382018427</v>
      </c>
      <c r="O137" s="114">
        <f t="shared" si="14"/>
        <v>-1.2105883056020161</v>
      </c>
      <c r="P137" s="114">
        <f t="shared" si="15"/>
        <v>4.3893715526742767</v>
      </c>
      <c r="Q137" s="114">
        <f t="shared" si="16"/>
        <v>17.801045335468302</v>
      </c>
      <c r="S137" s="134"/>
    </row>
    <row r="138" spans="2:19" ht="15.5">
      <c r="B138" s="121">
        <v>43160</v>
      </c>
      <c r="C138" s="113">
        <v>26.124584640684073</v>
      </c>
      <c r="D138" s="113">
        <v>21.075219913958815</v>
      </c>
      <c r="E138" s="113">
        <v>389.62688578064524</v>
      </c>
      <c r="F138" s="113">
        <v>40.903141057583873</v>
      </c>
      <c r="G138" s="113">
        <v>58.496179419825502</v>
      </c>
      <c r="H138" s="113">
        <v>269.83393913568</v>
      </c>
      <c r="I138" s="113">
        <f t="shared" si="10"/>
        <v>806.05994994837749</v>
      </c>
      <c r="J138" s="119"/>
      <c r="K138" s="113">
        <f t="shared" si="17"/>
        <v>2.5225778183654413</v>
      </c>
      <c r="L138" s="113">
        <f t="shared" si="11"/>
        <v>0.51482589095009246</v>
      </c>
      <c r="M138" s="113">
        <f t="shared" si="12"/>
        <v>3.6127152000000819</v>
      </c>
      <c r="N138" s="113">
        <f t="shared" si="13"/>
        <v>-0.50137507144838622</v>
      </c>
      <c r="O138" s="113">
        <f t="shared" si="14"/>
        <v>-0.86989154791643841</v>
      </c>
      <c r="P138" s="113">
        <f t="shared" si="15"/>
        <v>3.5382932668799754</v>
      </c>
      <c r="Q138" s="113">
        <f t="shared" si="16"/>
        <v>8.8171455568307238</v>
      </c>
      <c r="S138" s="134"/>
    </row>
    <row r="139" spans="2:19" ht="15.5">
      <c r="B139" s="122">
        <v>43191</v>
      </c>
      <c r="C139" s="114">
        <v>25.856783580563459</v>
      </c>
      <c r="D139" s="114">
        <v>21.794400887571019</v>
      </c>
      <c r="E139" s="114">
        <v>404.67913480000021</v>
      </c>
      <c r="F139" s="114">
        <v>42.839640700000004</v>
      </c>
      <c r="G139" s="114">
        <v>48.217992041451005</v>
      </c>
      <c r="H139" s="114">
        <v>270.355920284288</v>
      </c>
      <c r="I139" s="114">
        <v>813.74387229387378</v>
      </c>
      <c r="J139" s="119"/>
      <c r="K139" s="114">
        <v>2.1596148947797431</v>
      </c>
      <c r="L139" s="114">
        <v>1.0338396814311039</v>
      </c>
      <c r="M139" s="114">
        <v>4.4679834400001823</v>
      </c>
      <c r="N139" s="114">
        <v>-0.39922599098793654</v>
      </c>
      <c r="O139" s="114">
        <v>1.3757080414510057</v>
      </c>
      <c r="P139" s="114">
        <v>1.1746944179200227</v>
      </c>
      <c r="Q139" s="114">
        <v>9.8126144845941781</v>
      </c>
      <c r="S139" s="134"/>
    </row>
    <row r="140" spans="2:19" ht="15.5">
      <c r="B140" s="121">
        <v>43221</v>
      </c>
      <c r="C140" s="113">
        <v>25.748373613524514</v>
      </c>
      <c r="D140" s="113">
        <v>22.229348989497105</v>
      </c>
      <c r="E140" s="113">
        <v>412.31130371612909</v>
      </c>
      <c r="F140" s="113">
        <v>44.264858451612909</v>
      </c>
      <c r="G140" s="113">
        <v>27.226358094520464</v>
      </c>
      <c r="H140" s="113">
        <v>271.85176099871995</v>
      </c>
      <c r="I140" s="113">
        <v>803.63200386400399</v>
      </c>
      <c r="J140" s="119"/>
      <c r="K140" s="113">
        <v>0.52126312267226993</v>
      </c>
      <c r="L140" s="113">
        <v>0.80146734845846623</v>
      </c>
      <c r="M140" s="113">
        <v>7.3667185161290263</v>
      </c>
      <c r="N140" s="113">
        <v>0.28304548409717256</v>
      </c>
      <c r="O140" s="113">
        <v>1.6002651912946568</v>
      </c>
      <c r="P140" s="113">
        <v>2.5435923484799901</v>
      </c>
      <c r="Q140" s="113">
        <v>13.116352011131539</v>
      </c>
      <c r="S140" s="134"/>
    </row>
    <row r="141" spans="2:19" ht="15.5">
      <c r="B141" s="122">
        <v>43252</v>
      </c>
      <c r="C141" s="114">
        <v>27.789044684738833</v>
      </c>
      <c r="D141" s="114">
        <v>21.550811940302303</v>
      </c>
      <c r="E141" s="114">
        <v>399.33743108000004</v>
      </c>
      <c r="F141" s="114">
        <v>42.291506400000003</v>
      </c>
      <c r="G141" s="114">
        <v>6.4116326441504166</v>
      </c>
      <c r="H141" s="114">
        <v>268.53514393651199</v>
      </c>
      <c r="I141" s="114">
        <v>765.91557068570364</v>
      </c>
      <c r="J141" s="119"/>
      <c r="K141" s="114">
        <v>1.2674796207274106</v>
      </c>
      <c r="L141" s="114">
        <v>-5.1425716430681945E-2</v>
      </c>
      <c r="M141" s="114">
        <v>4.45244488000003</v>
      </c>
      <c r="N141" s="114">
        <v>0.10709055389130384</v>
      </c>
      <c r="O141" s="114">
        <v>0.649416644150417</v>
      </c>
      <c r="P141" s="114">
        <v>3.3478790910720022</v>
      </c>
      <c r="Q141" s="114">
        <v>9.7728850734104071</v>
      </c>
      <c r="S141" s="134"/>
    </row>
    <row r="142" spans="2:19" ht="15.5">
      <c r="B142" s="121">
        <v>43282</v>
      </c>
      <c r="C142" s="113">
        <v>28.93548387096774</v>
      </c>
      <c r="D142" s="113">
        <v>21.121216364564095</v>
      </c>
      <c r="E142" s="113">
        <v>384.92208549677417</v>
      </c>
      <c r="F142" s="113">
        <v>39.690431096774184</v>
      </c>
      <c r="G142" s="113">
        <v>8.1951463753052192</v>
      </c>
      <c r="H142" s="113">
        <v>260.45533047648001</v>
      </c>
      <c r="I142" s="113">
        <v>743.31969368086538</v>
      </c>
      <c r="J142" s="120"/>
      <c r="K142" s="113">
        <v>1.1477308262320314</v>
      </c>
      <c r="L142" s="113">
        <v>-0.11842561833729448</v>
      </c>
      <c r="M142" s="113">
        <v>3.4698606967741057</v>
      </c>
      <c r="N142" s="113">
        <v>0.28018128161689049</v>
      </c>
      <c r="O142" s="113">
        <v>0.42586637530521898</v>
      </c>
      <c r="P142" s="113">
        <v>0.86681080032002455</v>
      </c>
      <c r="Q142" s="113">
        <v>6.0720243619109624</v>
      </c>
      <c r="S142" s="134"/>
    </row>
    <row r="143" spans="2:19" ht="15.5">
      <c r="B143" s="122">
        <v>43313</v>
      </c>
      <c r="C143" s="114">
        <v>30.56451612903226</v>
      </c>
      <c r="D143" s="114">
        <v>23.756706575135834</v>
      </c>
      <c r="E143" s="114">
        <v>370.91952468387103</v>
      </c>
      <c r="F143" s="114">
        <v>38.580002741935481</v>
      </c>
      <c r="G143" s="114">
        <v>43.32403522643655</v>
      </c>
      <c r="H143" s="114">
        <v>259.26168937439996</v>
      </c>
      <c r="I143" s="114">
        <v>766.40647473081117</v>
      </c>
      <c r="J143" s="119"/>
      <c r="K143" s="114">
        <v>1.1752601003026832</v>
      </c>
      <c r="L143" s="114">
        <v>-0.23955463296253399</v>
      </c>
      <c r="M143" s="114">
        <v>0.44986637419361841</v>
      </c>
      <c r="N143" s="114">
        <v>-0.28174923966232512</v>
      </c>
      <c r="O143" s="114">
        <v>1.9261278069332235</v>
      </c>
      <c r="P143" s="114">
        <v>2.7851625715199475</v>
      </c>
      <c r="Q143" s="114">
        <v>5.8151129803246704</v>
      </c>
      <c r="S143" s="134"/>
    </row>
    <row r="144" spans="2:19" ht="15.5">
      <c r="B144" s="121">
        <v>43344</v>
      </c>
      <c r="C144" s="113">
        <v>32.47</v>
      </c>
      <c r="D144" s="113">
        <v>29.920749033008068</v>
      </c>
      <c r="E144" s="113">
        <v>364.12640668000012</v>
      </c>
      <c r="F144" s="113">
        <v>38.457707300000003</v>
      </c>
      <c r="G144" s="113">
        <v>86.806278944078471</v>
      </c>
      <c r="H144" s="113">
        <v>255.42261749648</v>
      </c>
      <c r="I144" s="113">
        <v>807.20375945356659</v>
      </c>
      <c r="J144" s="119"/>
      <c r="K144" s="113">
        <v>1.1745234825425257</v>
      </c>
      <c r="L144" s="113">
        <v>-0.25138126075277967</v>
      </c>
      <c r="M144" s="113">
        <v>-0.43702199999972891</v>
      </c>
      <c r="N144" s="113">
        <v>-8.8603435669796227E-2</v>
      </c>
      <c r="O144" s="113">
        <v>4.9374909440784762</v>
      </c>
      <c r="P144" s="113">
        <v>3.5093995735360011</v>
      </c>
      <c r="Q144" s="113">
        <v>8.8444073037345561</v>
      </c>
      <c r="S144" s="134"/>
    </row>
    <row r="145" spans="1:19" ht="15.5">
      <c r="B145" s="122">
        <v>43374</v>
      </c>
      <c r="C145" s="114">
        <v>32.625806451612902</v>
      </c>
      <c r="D145" s="114">
        <v>32.79802607430134</v>
      </c>
      <c r="E145" s="114">
        <v>357.17604429677425</v>
      </c>
      <c r="F145" s="114">
        <v>38.704026870967745</v>
      </c>
      <c r="G145" s="114">
        <v>103.35771232224018</v>
      </c>
      <c r="H145" s="114">
        <v>253.97556449376</v>
      </c>
      <c r="I145" s="114">
        <v>818.63718050965645</v>
      </c>
      <c r="J145" s="119"/>
      <c r="K145" s="114">
        <v>0.65885980382966025</v>
      </c>
      <c r="L145" s="114">
        <v>-1.1068129777010753</v>
      </c>
      <c r="M145" s="114">
        <v>-0.92698788387087916</v>
      </c>
      <c r="N145" s="114">
        <v>0.27519517533371385</v>
      </c>
      <c r="O145" s="114">
        <v>5.677812967401465</v>
      </c>
      <c r="P145" s="114">
        <v>1.4778413644800139</v>
      </c>
      <c r="Q145" s="114">
        <v>6.055908449472895</v>
      </c>
      <c r="S145" s="134"/>
    </row>
    <row r="146" spans="1:19" ht="15.5">
      <c r="B146" s="121">
        <v>43405</v>
      </c>
      <c r="C146" s="113">
        <v>31.42</v>
      </c>
      <c r="D146" s="113">
        <v>31.050861771585254</v>
      </c>
      <c r="E146" s="113">
        <v>352.10959656000006</v>
      </c>
      <c r="F146" s="113">
        <v>39.133910067772902</v>
      </c>
      <c r="G146" s="113">
        <v>96.955784952808969</v>
      </c>
      <c r="H146" s="113">
        <v>254.73248452595197</v>
      </c>
      <c r="I146" s="113">
        <v>805.40263787811909</v>
      </c>
      <c r="J146" s="117"/>
      <c r="K146" s="113">
        <v>-0.29649047146248009</v>
      </c>
      <c r="L146" s="113">
        <v>-1.7617786007978538</v>
      </c>
      <c r="M146" s="113">
        <v>-3.1902605999999878</v>
      </c>
      <c r="N146" s="113">
        <v>0.11526610143189941</v>
      </c>
      <c r="O146" s="113">
        <v>0.97601501162694149</v>
      </c>
      <c r="P146" s="113">
        <v>1.2921638597119625</v>
      </c>
      <c r="Q146" s="113">
        <v>-2.865084699489671</v>
      </c>
      <c r="S146" s="134"/>
    </row>
    <row r="147" spans="1:19" ht="15.5">
      <c r="B147" s="122">
        <v>43435</v>
      </c>
      <c r="C147" s="114">
        <v>29.374193548387098</v>
      </c>
      <c r="D147" s="114">
        <v>27.789551771993658</v>
      </c>
      <c r="E147" s="114">
        <v>355.0664341548387</v>
      </c>
      <c r="F147" s="114">
        <v>40.038479838709677</v>
      </c>
      <c r="G147" s="114">
        <v>85.694527646427503</v>
      </c>
      <c r="H147" s="114">
        <v>257.98278819360002</v>
      </c>
      <c r="I147" s="114">
        <v>795.94597515395662</v>
      </c>
      <c r="J147" s="117"/>
      <c r="K147" s="114">
        <v>-0.62080818895620737</v>
      </c>
      <c r="L147" s="114">
        <v>-1.3982181846239357</v>
      </c>
      <c r="M147" s="114">
        <v>-3.7461713806452508</v>
      </c>
      <c r="N147" s="114">
        <v>0.71925460582441758</v>
      </c>
      <c r="O147" s="114">
        <v>3.6082873643507725</v>
      </c>
      <c r="P147" s="114">
        <v>1.3783712726399813</v>
      </c>
      <c r="Q147" s="114">
        <v>-5.9284511410169216E-2</v>
      </c>
      <c r="S147" s="134"/>
    </row>
    <row r="148" spans="1:19" ht="15.5">
      <c r="B148" s="121">
        <v>43466</v>
      </c>
      <c r="C148" s="113">
        <v>26.448387096774194</v>
      </c>
      <c r="D148" s="113">
        <v>23.480506919729315</v>
      </c>
      <c r="E148" s="113">
        <v>363.13144803870966</v>
      </c>
      <c r="F148" s="113">
        <v>40.829737193548389</v>
      </c>
      <c r="G148" s="113">
        <v>77.412352535671744</v>
      </c>
      <c r="H148" s="113">
        <v>264.47676418944002</v>
      </c>
      <c r="I148" s="113">
        <v>795.77919597387336</v>
      </c>
      <c r="J148" s="117"/>
      <c r="K148" s="113">
        <v>-2.0879651013555254</v>
      </c>
      <c r="L148" s="113">
        <v>-2.2363632247975502</v>
      </c>
      <c r="M148" s="113">
        <v>-6.9243708000000197</v>
      </c>
      <c r="N148" s="113">
        <v>1.0186643925806393</v>
      </c>
      <c r="O148" s="113">
        <v>5.5567208572129232</v>
      </c>
      <c r="P148" s="113">
        <v>2.4867522960000201</v>
      </c>
      <c r="Q148" s="113">
        <v>-2.1865615803594665</v>
      </c>
      <c r="S148" s="134"/>
    </row>
    <row r="149" spans="1:19" ht="15.5">
      <c r="B149" s="122">
        <v>43497</v>
      </c>
      <c r="C149" s="114">
        <v>23.86785714285714</v>
      </c>
      <c r="D149" s="114">
        <v>20.437534096721645</v>
      </c>
      <c r="E149" s="114">
        <v>377.44133400000004</v>
      </c>
      <c r="F149" s="114">
        <v>41.295325107142851</v>
      </c>
      <c r="G149" s="114">
        <v>65.028974043806016</v>
      </c>
      <c r="H149" s="114">
        <v>266.91784144326857</v>
      </c>
      <c r="I149" s="114">
        <v>794.98886583379624</v>
      </c>
      <c r="J149" s="117"/>
      <c r="K149" s="114">
        <v>-2.6072531457711179</v>
      </c>
      <c r="L149" s="114">
        <v>-2.3117572998909495</v>
      </c>
      <c r="M149" s="114">
        <v>-2.6838700285712775</v>
      </c>
      <c r="N149" s="114">
        <v>1.0388307430952395</v>
      </c>
      <c r="O149" s="114">
        <v>2.4924136673348585E-2</v>
      </c>
      <c r="P149" s="114">
        <v>-0.11012760168000568</v>
      </c>
      <c r="Q149" s="114">
        <v>-6.6492531961447412</v>
      </c>
      <c r="S149" s="134"/>
    </row>
    <row r="150" spans="1:19" ht="15.5">
      <c r="B150" s="121">
        <v>43525</v>
      </c>
      <c r="C150" s="113">
        <v>24.048387096774192</v>
      </c>
      <c r="D150" s="113">
        <v>19.381215647635624</v>
      </c>
      <c r="E150" s="113">
        <v>392.86366807741939</v>
      </c>
      <c r="F150" s="113">
        <v>42.857569387096774</v>
      </c>
      <c r="G150" s="113">
        <v>53.662437306532574</v>
      </c>
      <c r="H150" s="113">
        <v>267.7876972464</v>
      </c>
      <c r="I150" s="113">
        <v>800.60097476185842</v>
      </c>
      <c r="J150" s="117"/>
      <c r="K150" s="113">
        <v>-2.0761975439098812</v>
      </c>
      <c r="L150" s="113">
        <v>-1.6940042663231907</v>
      </c>
      <c r="M150" s="113">
        <v>3.2367822967741517</v>
      </c>
      <c r="N150" s="113">
        <v>1.9529302672580613</v>
      </c>
      <c r="O150" s="113">
        <v>-4.8337421132929279</v>
      </c>
      <c r="P150" s="113">
        <v>-2.0462418892799974</v>
      </c>
      <c r="Q150" s="113">
        <v>-5.4604732487738374</v>
      </c>
      <c r="S150" s="134"/>
    </row>
    <row r="151" spans="1:19" ht="15.5">
      <c r="B151" s="122">
        <v>43556</v>
      </c>
      <c r="C151" s="114">
        <v>24.563333333333333</v>
      </c>
      <c r="D151" s="114">
        <v>19.378038994104575</v>
      </c>
      <c r="E151" s="114">
        <v>409.14290987999999</v>
      </c>
      <c r="F151" s="114">
        <v>44.638429833333333</v>
      </c>
      <c r="G151" s="114">
        <v>44.14972915754926</v>
      </c>
      <c r="H151" s="114">
        <v>270.66427756899202</v>
      </c>
      <c r="I151" s="114">
        <v>812.53671876731255</v>
      </c>
      <c r="J151" s="116"/>
      <c r="K151" s="114">
        <v>-1.2934502472301261</v>
      </c>
      <c r="L151" s="114">
        <v>-2.4163618934664441</v>
      </c>
      <c r="M151" s="114">
        <v>4.4637750799997775</v>
      </c>
      <c r="N151" s="114">
        <v>1.7987891333333295</v>
      </c>
      <c r="O151" s="114">
        <v>-4.0682628839017454</v>
      </c>
      <c r="P151" s="114">
        <v>0.30835728470401591</v>
      </c>
      <c r="Q151" s="114">
        <v>-1.2071535265612283</v>
      </c>
      <c r="S151" s="134"/>
    </row>
    <row r="152" spans="1:19" ht="15.5">
      <c r="B152" s="121">
        <v>43586</v>
      </c>
      <c r="C152" s="113">
        <v>25.319354838709678</v>
      </c>
      <c r="D152" s="113">
        <v>19.799134540855441</v>
      </c>
      <c r="E152" s="113">
        <v>410.51528427096781</v>
      </c>
      <c r="F152" s="113">
        <v>45.006196612903224</v>
      </c>
      <c r="G152" s="113">
        <v>27.197316190372991</v>
      </c>
      <c r="H152" s="113">
        <v>270.81443004096002</v>
      </c>
      <c r="I152" s="113">
        <v>798.65171649476918</v>
      </c>
      <c r="J152" s="115"/>
      <c r="K152" s="113">
        <v>-0.42901877481483552</v>
      </c>
      <c r="L152" s="113">
        <v>-2.4302144486416637</v>
      </c>
      <c r="M152" s="113">
        <v>-1.7960194451612779</v>
      </c>
      <c r="N152" s="113">
        <v>0.74133816129031516</v>
      </c>
      <c r="O152" s="113">
        <v>-2.9041904147472763E-2</v>
      </c>
      <c r="P152" s="113">
        <v>-1.0373309577599343</v>
      </c>
      <c r="Q152" s="113">
        <v>-4.9802873692348157</v>
      </c>
      <c r="S152" s="134"/>
    </row>
    <row r="153" spans="1:19" ht="15.5">
      <c r="B153" s="122">
        <v>43617</v>
      </c>
      <c r="C153" s="114">
        <v>26.930530688201422</v>
      </c>
      <c r="D153" s="114">
        <v>19.957138950730489</v>
      </c>
      <c r="E153" s="114">
        <v>398.2497318799999</v>
      </c>
      <c r="F153" s="114">
        <v>42.945477566666661</v>
      </c>
      <c r="G153" s="114">
        <v>7.3034320928511729</v>
      </c>
      <c r="H153" s="114">
        <v>267.61007208239999</v>
      </c>
      <c r="I153" s="114">
        <v>762.9963832608496</v>
      </c>
      <c r="J153" s="117"/>
      <c r="K153" s="114">
        <v>-0.85851399653741112</v>
      </c>
      <c r="L153" s="114">
        <v>-1.5936729895718145</v>
      </c>
      <c r="M153" s="114">
        <v>-1.0876992000001451</v>
      </c>
      <c r="N153" s="114">
        <v>0.65397116666665767</v>
      </c>
      <c r="O153" s="114">
        <v>0.89179944870075634</v>
      </c>
      <c r="P153" s="114">
        <v>-0.92507185411199089</v>
      </c>
      <c r="Q153" s="114">
        <v>-2.9191874248540444</v>
      </c>
      <c r="S153" s="134"/>
    </row>
    <row r="154" spans="1:19" ht="15.5">
      <c r="B154" s="121">
        <v>43647</v>
      </c>
      <c r="C154" s="113">
        <v>28.947305669998258</v>
      </c>
      <c r="D154" s="113">
        <v>19.678139897023438</v>
      </c>
      <c r="E154" s="113">
        <v>384.5511650322581</v>
      </c>
      <c r="F154" s="113">
        <v>40.854573709677425</v>
      </c>
      <c r="G154" s="113">
        <v>8.5785420493804629</v>
      </c>
      <c r="H154" s="113">
        <v>261.10899108000001</v>
      </c>
      <c r="I154" s="113">
        <v>743.71871743833776</v>
      </c>
      <c r="J154" s="117"/>
      <c r="K154" s="113">
        <v>1.182179903051761E-2</v>
      </c>
      <c r="L154" s="113">
        <v>-1.4430764675406564</v>
      </c>
      <c r="M154" s="113">
        <v>-0.3709204645160753</v>
      </c>
      <c r="N154" s="113">
        <v>1.1641426129032411</v>
      </c>
      <c r="O154" s="113">
        <v>0.38339567407524378</v>
      </c>
      <c r="P154" s="113">
        <v>0.65366060351999522</v>
      </c>
      <c r="Q154" s="113">
        <v>0.39902375747237784</v>
      </c>
      <c r="S154" s="134"/>
    </row>
    <row r="155" spans="1:19" ht="15.5">
      <c r="B155" s="122">
        <v>43678</v>
      </c>
      <c r="C155" s="114">
        <v>31.19522040623638</v>
      </c>
      <c r="D155" s="114">
        <v>22.643375902978008</v>
      </c>
      <c r="E155" s="114">
        <v>373.85775360000008</v>
      </c>
      <c r="F155" s="114">
        <v>38.915729258064523</v>
      </c>
      <c r="G155" s="114">
        <v>43.679626032538266</v>
      </c>
      <c r="H155" s="114">
        <v>259.57430966303997</v>
      </c>
      <c r="I155" s="114">
        <v>769.86601486285713</v>
      </c>
      <c r="J155" s="117"/>
      <c r="K155" s="114">
        <v>0.6307042772041207</v>
      </c>
      <c r="L155" s="114">
        <v>-1.1133306721578258</v>
      </c>
      <c r="M155" s="114">
        <v>2.9382289161290487</v>
      </c>
      <c r="N155" s="114">
        <v>0.33572651612904281</v>
      </c>
      <c r="O155" s="114">
        <v>0.35559080610171634</v>
      </c>
      <c r="P155" s="114">
        <v>0.31262028864000513</v>
      </c>
      <c r="Q155" s="114">
        <v>3.4595401320459587</v>
      </c>
      <c r="S155" s="134"/>
    </row>
    <row r="156" spans="1:19" ht="15.5">
      <c r="B156" s="121">
        <v>43709</v>
      </c>
      <c r="C156" s="113">
        <v>32.884426241024528</v>
      </c>
      <c r="D156" s="113">
        <v>28.291902941513648</v>
      </c>
      <c r="E156" s="113">
        <v>365.83532456</v>
      </c>
      <c r="F156" s="113">
        <v>38.559037099999998</v>
      </c>
      <c r="G156" s="113">
        <v>86.237196227189116</v>
      </c>
      <c r="H156" s="113">
        <v>258.35935354128003</v>
      </c>
      <c r="I156" s="113">
        <v>810.16724061100729</v>
      </c>
      <c r="J156" s="117"/>
      <c r="K156" s="113">
        <v>0.41442624102452896</v>
      </c>
      <c r="L156" s="113">
        <v>-1.6288460914944203</v>
      </c>
      <c r="M156" s="113">
        <v>1.7089178799998876</v>
      </c>
      <c r="N156" s="113">
        <v>0.10132979999999492</v>
      </c>
      <c r="O156" s="113">
        <v>-0.56908271688935486</v>
      </c>
      <c r="P156" s="113">
        <v>2.9367360448000284</v>
      </c>
      <c r="Q156" s="113">
        <v>2.9634811574406967</v>
      </c>
      <c r="S156" s="134"/>
    </row>
    <row r="157" spans="1:19" ht="15.5">
      <c r="B157" s="122">
        <v>43739</v>
      </c>
      <c r="C157" s="114">
        <v>32.924557393854698</v>
      </c>
      <c r="D157" s="114">
        <v>31.307288964692699</v>
      </c>
      <c r="E157" s="114">
        <v>358.54631972903223</v>
      </c>
      <c r="F157" s="114">
        <v>38.452608161290321</v>
      </c>
      <c r="G157" s="114">
        <v>100.66257495214084</v>
      </c>
      <c r="H157" s="114">
        <v>257.6985879312</v>
      </c>
      <c r="I157" s="114">
        <v>819.59193713221077</v>
      </c>
      <c r="J157" s="117"/>
      <c r="K157" s="114">
        <v>0.29875094224179577</v>
      </c>
      <c r="L157" s="114">
        <v>-1.4907371096086415</v>
      </c>
      <c r="M157" s="114">
        <v>1.3702754322579835</v>
      </c>
      <c r="N157" s="114">
        <v>-0.25141870967742364</v>
      </c>
      <c r="O157" s="114">
        <v>-2.6951373700993315</v>
      </c>
      <c r="P157" s="114">
        <v>3.7230234374399913</v>
      </c>
      <c r="Q157" s="114">
        <v>0.95475662255432781</v>
      </c>
      <c r="S157" s="134"/>
    </row>
    <row r="158" spans="1:19" ht="15.5">
      <c r="B158" s="121">
        <v>43770</v>
      </c>
      <c r="C158" s="113">
        <v>32.045050694850588</v>
      </c>
      <c r="D158" s="113">
        <v>30.200546472384236</v>
      </c>
      <c r="E158" s="113">
        <v>353.91919136000001</v>
      </c>
      <c r="F158" s="113">
        <v>38.785582066666663</v>
      </c>
      <c r="G158" s="113">
        <v>97.20600691485599</v>
      </c>
      <c r="H158" s="113">
        <v>257.052506001344</v>
      </c>
      <c r="I158" s="113">
        <v>809.20888351010149</v>
      </c>
      <c r="J158" s="117"/>
      <c r="K158" s="113">
        <v>0.62505069485058584</v>
      </c>
      <c r="L158" s="113">
        <v>-0.85031529920101789</v>
      </c>
      <c r="M158" s="113">
        <v>1.8095947999999566</v>
      </c>
      <c r="N158" s="113">
        <v>-0.34832800110623907</v>
      </c>
      <c r="O158" s="113">
        <v>0.25022196204702141</v>
      </c>
      <c r="P158" s="113">
        <v>2.320021475392025</v>
      </c>
      <c r="Q158" s="113">
        <v>3.8062456319823923</v>
      </c>
      <c r="S158" s="134"/>
    </row>
    <row r="159" spans="1:19" ht="15.5">
      <c r="A159" s="123"/>
      <c r="B159" s="122">
        <v>43800</v>
      </c>
      <c r="C159" s="114">
        <v>30.438449861484589</v>
      </c>
      <c r="D159" s="114">
        <v>27.597004267468218</v>
      </c>
      <c r="E159" s="114">
        <v>359.83138370322587</v>
      </c>
      <c r="F159" s="114">
        <v>39.550477645161294</v>
      </c>
      <c r="G159" s="114">
        <v>85.263650632177857</v>
      </c>
      <c r="H159" s="114">
        <v>260.96689094880003</v>
      </c>
      <c r="I159" s="114">
        <v>803.64785705831787</v>
      </c>
      <c r="J159" s="117"/>
      <c r="K159" s="114">
        <v>1.0642563130974914</v>
      </c>
      <c r="L159" s="114">
        <v>-0.19254750452543945</v>
      </c>
      <c r="M159" s="114">
        <v>4.7649495483871647</v>
      </c>
      <c r="N159" s="114">
        <v>-0.48800219354838248</v>
      </c>
      <c r="O159" s="114">
        <v>-0.43087701424964564</v>
      </c>
      <c r="P159" s="114">
        <v>2.9841027552000128</v>
      </c>
      <c r="Q159" s="114">
        <v>7.7018819043612439</v>
      </c>
      <c r="S159" s="134"/>
    </row>
    <row r="160" spans="1:19" ht="15.5">
      <c r="B160" s="121">
        <v>43831</v>
      </c>
      <c r="C160" s="113">
        <v>27.899213378736317</v>
      </c>
      <c r="D160" s="113">
        <v>23.794948389591198</v>
      </c>
      <c r="E160" s="113">
        <v>369.24474360000011</v>
      </c>
      <c r="F160" s="113">
        <v>40.290044753131546</v>
      </c>
      <c r="G160" s="113">
        <v>76.864706757118398</v>
      </c>
      <c r="H160" s="113">
        <v>268.24241766624004</v>
      </c>
      <c r="I160" s="113">
        <v>806.33607454481762</v>
      </c>
      <c r="J160" s="150"/>
      <c r="K160" s="113">
        <v>1.4508262819621223</v>
      </c>
      <c r="L160" s="113">
        <v>0.31444146986188315</v>
      </c>
      <c r="M160" s="113">
        <v>6.1132955612904425</v>
      </c>
      <c r="N160" s="113">
        <v>-0.53885373073941878</v>
      </c>
      <c r="O160" s="113">
        <v>-0.54764577855334551</v>
      </c>
      <c r="P160" s="113">
        <v>3.7656534768000256</v>
      </c>
      <c r="Q160" s="113">
        <v>10.557717280621773</v>
      </c>
      <c r="S160" s="134"/>
    </row>
    <row r="161" spans="2:19" ht="15.5">
      <c r="B161" s="122">
        <v>43862</v>
      </c>
      <c r="C161" s="114">
        <v>26.592583791226158</v>
      </c>
      <c r="D161" s="114">
        <v>21.413505226192772</v>
      </c>
      <c r="E161" s="114">
        <v>382.28038986206894</v>
      </c>
      <c r="F161" s="114">
        <v>40.737226552261966</v>
      </c>
      <c r="G161" s="114">
        <v>62.80154734148676</v>
      </c>
      <c r="H161" s="114">
        <v>271.82530097428969</v>
      </c>
      <c r="I161" s="114">
        <v>805.65055374752626</v>
      </c>
      <c r="J161" s="150"/>
      <c r="K161" s="114">
        <v>2.7247266483690176</v>
      </c>
      <c r="L161" s="114">
        <v>0.97597112947112663</v>
      </c>
      <c r="M161" s="114">
        <v>4.8390558620689035</v>
      </c>
      <c r="N161" s="114">
        <v>-0.55977712630946996</v>
      </c>
      <c r="O161" s="114">
        <v>-2.2274267023192564</v>
      </c>
      <c r="P161" s="114">
        <v>4.907459531021118</v>
      </c>
      <c r="Q161" s="114">
        <v>10.66000934230135</v>
      </c>
      <c r="S161" s="134"/>
    </row>
    <row r="162" spans="2:19" ht="15.5">
      <c r="B162" s="121">
        <v>43891</v>
      </c>
      <c r="C162" s="113">
        <v>25.602253167561067</v>
      </c>
      <c r="D162" s="113">
        <v>20.645086840394306</v>
      </c>
      <c r="E162" s="113">
        <v>398.02554011612904</v>
      </c>
      <c r="F162" s="113">
        <v>42.173707613087842</v>
      </c>
      <c r="G162" s="113">
        <v>52.620889578788237</v>
      </c>
      <c r="H162" s="113">
        <v>275.70267455424005</v>
      </c>
      <c r="I162" s="113">
        <v>814.77015187020049</v>
      </c>
      <c r="J162" s="150"/>
      <c r="K162" s="113">
        <v>1.5538660707868743</v>
      </c>
      <c r="L162" s="113">
        <v>1.2638711927586819</v>
      </c>
      <c r="M162" s="113">
        <v>5.1618720387096459</v>
      </c>
      <c r="N162" s="113">
        <v>-0.68453919336376856</v>
      </c>
      <c r="O162" s="113">
        <v>-1.0415477277443372</v>
      </c>
      <c r="P162" s="113">
        <v>7.9149773078400472</v>
      </c>
      <c r="Q162" s="113">
        <v>14.168499688987026</v>
      </c>
      <c r="S162" s="134"/>
    </row>
    <row r="163" spans="2:19" ht="15.5">
      <c r="B163" s="122">
        <v>43922</v>
      </c>
      <c r="C163" s="114">
        <v>26.453227806121841</v>
      </c>
      <c r="D163" s="114">
        <v>20.785036990936728</v>
      </c>
      <c r="E163" s="114">
        <v>410.67216316000003</v>
      </c>
      <c r="F163" s="114">
        <v>44.288890214103262</v>
      </c>
      <c r="G163" s="114">
        <v>43.907176883858284</v>
      </c>
      <c r="H163" s="114">
        <v>274.349881305216</v>
      </c>
      <c r="I163" s="114">
        <v>820.45637636023616</v>
      </c>
      <c r="J163" s="150"/>
      <c r="K163" s="114">
        <v>1.8898944727885088</v>
      </c>
      <c r="L163" s="114">
        <v>1.4069979968321533</v>
      </c>
      <c r="M163" s="114">
        <v>1.5292532800000345</v>
      </c>
      <c r="N163" s="114">
        <v>-0.34823961923007118</v>
      </c>
      <c r="O163" s="114">
        <v>-0.24255227369097554</v>
      </c>
      <c r="P163" s="114">
        <v>3.6856037362239817</v>
      </c>
      <c r="Q163" s="114">
        <v>7.920957592923628</v>
      </c>
      <c r="S163" s="134"/>
    </row>
    <row r="164" spans="2:19" ht="15.5">
      <c r="B164" s="121">
        <v>43952</v>
      </c>
      <c r="C164" s="113">
        <v>28.081164738227944</v>
      </c>
      <c r="D164" s="113">
        <v>21.083059510585734</v>
      </c>
      <c r="E164" s="113">
        <v>410.10050496774198</v>
      </c>
      <c r="F164" s="113">
        <v>44.620321177764843</v>
      </c>
      <c r="G164" s="113">
        <v>28.362507546789185</v>
      </c>
      <c r="H164" s="113">
        <v>269.59236891263998</v>
      </c>
      <c r="I164" s="113">
        <v>801.8399268537496</v>
      </c>
      <c r="J164" s="150"/>
      <c r="K164" s="113">
        <v>2.7618098995182656</v>
      </c>
      <c r="L164" s="113">
        <v>1.2839249697302932</v>
      </c>
      <c r="M164" s="113">
        <v>-0.41477930322582779</v>
      </c>
      <c r="N164" s="113">
        <v>-0.38497220933192722</v>
      </c>
      <c r="O164" s="113">
        <v>1.1651913564161944</v>
      </c>
      <c r="P164" s="113">
        <v>-1.2220611283200356</v>
      </c>
      <c r="Q164" s="113">
        <v>3.18911358478681</v>
      </c>
      <c r="S164" s="134"/>
    </row>
    <row r="165" spans="2:19" ht="15.5">
      <c r="B165" s="122">
        <v>43983</v>
      </c>
      <c r="C165" s="114">
        <v>29.796086174855962</v>
      </c>
      <c r="D165" s="114">
        <v>20.940270825034613</v>
      </c>
      <c r="E165" s="114">
        <v>402.74490780000002</v>
      </c>
      <c r="F165" s="114">
        <v>42.6954422095287</v>
      </c>
      <c r="G165" s="114">
        <v>7.4516020026134155</v>
      </c>
      <c r="H165" s="114">
        <v>270.38528764473602</v>
      </c>
      <c r="I165" s="114">
        <v>774.01359665676875</v>
      </c>
      <c r="J165" s="150"/>
      <c r="K165" s="114">
        <v>2.8655554866545394</v>
      </c>
      <c r="L165" s="114">
        <v>0.98313187430412441</v>
      </c>
      <c r="M165" s="114">
        <v>4.495175920000122</v>
      </c>
      <c r="N165" s="114">
        <v>-0.25056869047130448</v>
      </c>
      <c r="O165" s="114">
        <v>0.14816990976224265</v>
      </c>
      <c r="P165" s="114">
        <v>2.7752155623360295</v>
      </c>
      <c r="Q165" s="114">
        <v>11.016680062585806</v>
      </c>
      <c r="S165" s="134"/>
    </row>
    <row r="166" spans="2:19" ht="15.5">
      <c r="B166" s="121">
        <v>44013</v>
      </c>
      <c r="C166" s="113">
        <v>31.141977924034244</v>
      </c>
      <c r="D166" s="113">
        <v>20.288446183303009</v>
      </c>
      <c r="E166" s="113">
        <v>391.48462087741933</v>
      </c>
      <c r="F166" s="113">
        <v>40.694472905273678</v>
      </c>
      <c r="G166" s="113">
        <v>8.9740741284582111</v>
      </c>
      <c r="H166" s="113">
        <v>266.52300607871996</v>
      </c>
      <c r="I166" s="113">
        <v>759.10659809720846</v>
      </c>
      <c r="J166" s="150"/>
      <c r="K166" s="113">
        <v>2.1946722540359858</v>
      </c>
      <c r="L166" s="113">
        <v>0.61030628627957029</v>
      </c>
      <c r="M166" s="113">
        <v>6.9334558451612338</v>
      </c>
      <c r="N166" s="113">
        <v>-0.16068144956503261</v>
      </c>
      <c r="O166" s="113">
        <v>0.39553207907774812</v>
      </c>
      <c r="P166" s="113">
        <v>5.4140149987199493</v>
      </c>
      <c r="Q166" s="113">
        <v>15.387300013709478</v>
      </c>
      <c r="S166" s="134"/>
    </row>
    <row r="167" spans="2:19" ht="15.5">
      <c r="B167" s="122">
        <v>44044</v>
      </c>
      <c r="C167" s="114">
        <v>32.769409627125839</v>
      </c>
      <c r="D167" s="114">
        <v>23.122551237653163</v>
      </c>
      <c r="E167" s="114">
        <v>375.24713895483887</v>
      </c>
      <c r="F167" s="114">
        <v>38.725225648276968</v>
      </c>
      <c r="G167" s="114">
        <v>45.987270795236682</v>
      </c>
      <c r="H167" s="114">
        <v>264.76096445184004</v>
      </c>
      <c r="I167" s="114">
        <v>780.61256071497155</v>
      </c>
      <c r="J167" s="150"/>
      <c r="K167" s="114">
        <v>1.5741892208894583</v>
      </c>
      <c r="L167" s="114">
        <v>0.47917533467515483</v>
      </c>
      <c r="M167" s="114">
        <v>1.3893853548387938</v>
      </c>
      <c r="N167" s="114">
        <v>-0.18950360978755043</v>
      </c>
      <c r="O167" s="114">
        <v>2.3076447626984162</v>
      </c>
      <c r="P167" s="114">
        <v>5.1866547888000696</v>
      </c>
      <c r="Q167" s="114">
        <v>10.747545852114399</v>
      </c>
      <c r="S167" s="134"/>
    </row>
    <row r="168" spans="2:19" ht="15.5">
      <c r="B168" s="121">
        <v>44075</v>
      </c>
      <c r="C168" s="113">
        <v>34.076709977950792</v>
      </c>
      <c r="D168" s="113">
        <v>28.929104566305174</v>
      </c>
      <c r="E168" s="113">
        <v>370.34927624000011</v>
      </c>
      <c r="F168" s="113">
        <v>38.667032687606934</v>
      </c>
      <c r="G168" s="113">
        <v>87.651569402451983</v>
      </c>
      <c r="H168" s="113">
        <v>264.761438118944</v>
      </c>
      <c r="I168" s="113">
        <v>824.43513099325901</v>
      </c>
      <c r="J168" s="150"/>
      <c r="K168" s="113">
        <v>1.1922837369262638</v>
      </c>
      <c r="L168" s="113">
        <v>0.6372016247915262</v>
      </c>
      <c r="M168" s="113">
        <v>4.5139516800001047</v>
      </c>
      <c r="N168" s="113">
        <v>0.10949558760692923</v>
      </c>
      <c r="O168" s="113">
        <v>1.4143731752628668</v>
      </c>
      <c r="P168" s="113">
        <v>6.4020845776639703</v>
      </c>
      <c r="Q168" s="113">
        <v>14.269390382251686</v>
      </c>
      <c r="S168" s="134"/>
    </row>
    <row r="169" spans="2:19" ht="15.5">
      <c r="B169" s="122">
        <v>44105</v>
      </c>
      <c r="C169" s="114">
        <v>34.814213661916895</v>
      </c>
      <c r="D169" s="114">
        <v>31.041610933462383</v>
      </c>
      <c r="E169" s="114">
        <v>361.80659783225809</v>
      </c>
      <c r="F169" s="114">
        <v>38.857827937434095</v>
      </c>
      <c r="G169" s="114">
        <v>101.50010907583909</v>
      </c>
      <c r="H169" s="114">
        <v>264.34887407136</v>
      </c>
      <c r="I169" s="114">
        <v>832.36923351227051</v>
      </c>
      <c r="J169" s="150"/>
      <c r="K169" s="114">
        <v>1.8896562680621969</v>
      </c>
      <c r="L169" s="114">
        <v>-0.26567803123031553</v>
      </c>
      <c r="M169" s="114">
        <v>3.2602781032258576</v>
      </c>
      <c r="N169" s="114">
        <v>0.40589719549861059</v>
      </c>
      <c r="O169" s="114">
        <v>0.83753412369824787</v>
      </c>
      <c r="P169" s="114">
        <v>6.6502861401600057</v>
      </c>
      <c r="Q169" s="114">
        <v>12.777973799414553</v>
      </c>
      <c r="S169" s="134"/>
    </row>
    <row r="170" spans="2:19" ht="15.5">
      <c r="B170" s="121">
        <v>44136</v>
      </c>
      <c r="C170" s="113">
        <v>34.347217917953643</v>
      </c>
      <c r="D170" s="113">
        <v>30.164801344518665</v>
      </c>
      <c r="E170" s="113">
        <v>357.54647396000001</v>
      </c>
      <c r="F170" s="113">
        <v>39.6742941960594</v>
      </c>
      <c r="G170" s="113">
        <v>94.769471162287303</v>
      </c>
      <c r="H170" s="113">
        <v>265.818663095072</v>
      </c>
      <c r="I170" s="113">
        <v>822.32092167589099</v>
      </c>
      <c r="J170" s="150"/>
      <c r="K170" s="113">
        <v>2.302167223103055</v>
      </c>
      <c r="L170" s="113">
        <v>-3.5745127865570936E-2</v>
      </c>
      <c r="M170" s="113">
        <v>3.6272826000000009</v>
      </c>
      <c r="N170" s="113">
        <v>0.88944546272606573</v>
      </c>
      <c r="O170" s="113">
        <v>-2.4365357525686875</v>
      </c>
      <c r="P170" s="113">
        <v>8.7661570937279976</v>
      </c>
      <c r="Q170" s="113">
        <v>13.112771499122914</v>
      </c>
      <c r="S170" s="134"/>
    </row>
    <row r="171" spans="2:19" ht="15.5">
      <c r="B171" s="122">
        <v>44166</v>
      </c>
      <c r="C171" s="114">
        <v>32.653231993528223</v>
      </c>
      <c r="D171" s="114">
        <v>27.383535314897046</v>
      </c>
      <c r="E171" s="114">
        <v>360.60862498064517</v>
      </c>
      <c r="F171" s="114">
        <v>40.458804183271511</v>
      </c>
      <c r="G171" s="114">
        <v>85.88067982284835</v>
      </c>
      <c r="H171" s="114">
        <v>267.87295732512001</v>
      </c>
      <c r="I171" s="114">
        <v>814.85783362031043</v>
      </c>
      <c r="J171" s="150"/>
      <c r="K171" s="114">
        <v>2.2147821320436343</v>
      </c>
      <c r="L171" s="114">
        <v>-0.21346895257117282</v>
      </c>
      <c r="M171" s="114">
        <v>0.77724127741930715</v>
      </c>
      <c r="N171" s="114">
        <v>0.89677815101345004</v>
      </c>
      <c r="O171" s="114">
        <v>0.61702919067049322</v>
      </c>
      <c r="P171" s="114">
        <v>6.9060663763199841</v>
      </c>
      <c r="Q171" s="114">
        <v>11.198428174895753</v>
      </c>
      <c r="S171" s="134"/>
    </row>
    <row r="172" spans="2:19" ht="15.5">
      <c r="B172" s="121">
        <v>44197</v>
      </c>
      <c r="C172" s="113">
        <v>30.043310757348735</v>
      </c>
      <c r="D172" s="113">
        <v>24.569827446999629</v>
      </c>
      <c r="E172" s="113">
        <v>367.30430326451619</v>
      </c>
      <c r="F172" s="113">
        <v>40.463548387096772</v>
      </c>
      <c r="G172" s="113">
        <v>77.505915085241327</v>
      </c>
      <c r="H172" s="113">
        <v>275.17690406879996</v>
      </c>
      <c r="I172" s="113">
        <v>815.06380901000261</v>
      </c>
      <c r="J172" s="150"/>
      <c r="K172" s="113">
        <v>2.1440973786124182</v>
      </c>
      <c r="L172" s="113">
        <v>0.77487905740843033</v>
      </c>
      <c r="M172" s="113">
        <v>-1.9404403354839133</v>
      </c>
      <c r="N172" s="113">
        <v>0.17354838709677267</v>
      </c>
      <c r="O172" s="113">
        <v>0.64120832812292861</v>
      </c>
      <c r="P172" s="113">
        <v>6.9344864025599122</v>
      </c>
      <c r="Q172" s="113">
        <v>8.7277792183165275</v>
      </c>
      <c r="S172" s="134"/>
    </row>
    <row r="173" spans="2:19" ht="15.5">
      <c r="B173" s="122">
        <v>44228</v>
      </c>
      <c r="C173" s="114">
        <v>28.128687920022834</v>
      </c>
      <c r="D173" s="114">
        <v>22.060400950615211</v>
      </c>
      <c r="E173" s="114">
        <v>381.44598162857147</v>
      </c>
      <c r="F173" s="114">
        <v>41.057857142857138</v>
      </c>
      <c r="G173" s="114">
        <v>67.020465868151774</v>
      </c>
      <c r="H173" s="114">
        <v>278.22951938725714</v>
      </c>
      <c r="I173" s="114">
        <v>817.94291289747559</v>
      </c>
      <c r="J173" s="150"/>
      <c r="K173" s="114">
        <v>1.5361041287966763</v>
      </c>
      <c r="L173" s="114">
        <v>0.64689572442243914</v>
      </c>
      <c r="M173" s="114">
        <v>-0.83440823349747006</v>
      </c>
      <c r="N173" s="114">
        <v>0.32061576354679744</v>
      </c>
      <c r="O173" s="114">
        <v>4.2189185266650142</v>
      </c>
      <c r="P173" s="114">
        <v>6.4042184129674524</v>
      </c>
      <c r="Q173" s="114">
        <v>12.292344322900931</v>
      </c>
      <c r="S173" s="134"/>
    </row>
    <row r="174" spans="2:19" ht="15.5">
      <c r="B174" s="121">
        <v>44256</v>
      </c>
      <c r="C174" s="113">
        <v>26.720118155283945</v>
      </c>
      <c r="D174" s="113">
        <v>20.272062519347863</v>
      </c>
      <c r="E174" s="113">
        <v>403.43051543225806</v>
      </c>
      <c r="F174" s="113">
        <v>43.237419354838707</v>
      </c>
      <c r="G174" s="113">
        <v>57.781990008786472</v>
      </c>
      <c r="H174" s="113">
        <v>281.31562973664001</v>
      </c>
      <c r="I174" s="113">
        <v>832.75773520715506</v>
      </c>
      <c r="J174" s="150"/>
      <c r="K174" s="113">
        <v>1.1178649877228786</v>
      </c>
      <c r="L174" s="113">
        <v>-0.37302432104644367</v>
      </c>
      <c r="M174" s="113">
        <v>5.4049753161290255</v>
      </c>
      <c r="N174" s="113">
        <v>1.0638709677419271</v>
      </c>
      <c r="O174" s="113">
        <v>5.1611004299982355</v>
      </c>
      <c r="P174" s="113">
        <v>5.6129551823999577</v>
      </c>
      <c r="Q174" s="113">
        <v>17.987742562945641</v>
      </c>
      <c r="S174" s="134"/>
    </row>
    <row r="175" spans="2:19" ht="15.5">
      <c r="B175" s="122">
        <v>44287</v>
      </c>
      <c r="C175" s="114">
        <v>27.372457333333333</v>
      </c>
      <c r="D175" s="114">
        <v>20.813085261008005</v>
      </c>
      <c r="E175" s="114">
        <v>417.35536256</v>
      </c>
      <c r="F175" s="114">
        <v>45.148000000000003</v>
      </c>
      <c r="G175" s="114">
        <v>49.011488558388592</v>
      </c>
      <c r="H175" s="114">
        <v>284.12921233439999</v>
      </c>
      <c r="I175" s="114">
        <v>843.82960604712991</v>
      </c>
      <c r="J175" s="150"/>
      <c r="K175" s="114">
        <v>0.91922952721149187</v>
      </c>
      <c r="L175" s="114">
        <v>2.8048270071277415E-2</v>
      </c>
      <c r="M175" s="114">
        <v>6.6831993999999781</v>
      </c>
      <c r="N175" s="114">
        <v>0.85900000000000176</v>
      </c>
      <c r="O175" s="114">
        <v>5.1043116745303081</v>
      </c>
      <c r="P175" s="114">
        <v>9.779331029183993</v>
      </c>
      <c r="Q175" s="114">
        <v>23.37311990099704</v>
      </c>
      <c r="S175" s="134"/>
    </row>
    <row r="176" spans="2:19" ht="15.5">
      <c r="B176" s="121">
        <v>44317</v>
      </c>
      <c r="C176" s="113">
        <v>29.039088101742795</v>
      </c>
      <c r="D176" s="113">
        <v>21.649855178023682</v>
      </c>
      <c r="E176" s="113">
        <v>420.84059473548388</v>
      </c>
      <c r="F176" s="113">
        <v>45.352580645161289</v>
      </c>
      <c r="G176" s="113">
        <v>30.52086778244588</v>
      </c>
      <c r="H176" s="113">
        <v>282.13981049759997</v>
      </c>
      <c r="I176" s="113">
        <v>829.54279694045749</v>
      </c>
      <c r="J176" s="150"/>
      <c r="K176" s="113">
        <v>0.95792336351485119</v>
      </c>
      <c r="L176" s="113">
        <v>0.56679566743794751</v>
      </c>
      <c r="M176" s="113">
        <v>10.740089767741893</v>
      </c>
      <c r="N176" s="113">
        <v>0.73225806451613096</v>
      </c>
      <c r="O176" s="113">
        <v>2.1583602356566942</v>
      </c>
      <c r="P176" s="113">
        <v>12.547441584959984</v>
      </c>
      <c r="Q176" s="113">
        <v>27.702868683827546</v>
      </c>
      <c r="S176" s="134"/>
    </row>
    <row r="177" spans="2:19" ht="15.5">
      <c r="B177" s="122">
        <v>44348</v>
      </c>
      <c r="C177" s="114">
        <v>30.690437533333334</v>
      </c>
      <c r="D177" s="114">
        <v>20.83564820857892</v>
      </c>
      <c r="E177" s="114">
        <v>406.0419960000001</v>
      </c>
      <c r="F177" s="114">
        <v>43.298000000000002</v>
      </c>
      <c r="G177" s="114">
        <v>7.5887560616484127</v>
      </c>
      <c r="H177" s="114">
        <v>278.13827080300797</v>
      </c>
      <c r="I177" s="114">
        <v>786.59310860656876</v>
      </c>
      <c r="J177" s="150"/>
      <c r="K177" s="114">
        <v>0.89435135847737257</v>
      </c>
      <c r="L177" s="114">
        <v>-0.10462261645569271</v>
      </c>
      <c r="M177" s="114">
        <v>3.2970882000000756</v>
      </c>
      <c r="N177" s="114">
        <v>0.60266666666666424</v>
      </c>
      <c r="O177" s="114">
        <v>0.13715405903499711</v>
      </c>
      <c r="P177" s="114">
        <v>7.7529831582719453</v>
      </c>
      <c r="Q177" s="114">
        <v>12.579620825995448</v>
      </c>
      <c r="S177" s="134"/>
    </row>
    <row r="178" spans="2:19" ht="15.5">
      <c r="B178" s="121">
        <v>44378</v>
      </c>
      <c r="C178" s="113">
        <v>32.23412398827702</v>
      </c>
      <c r="D178" s="113">
        <v>19.857333609553272</v>
      </c>
      <c r="E178" s="113">
        <v>391.85240856774203</v>
      </c>
      <c r="F178" s="113">
        <v>40.315483870967739</v>
      </c>
      <c r="G178" s="113">
        <v>9.5668141977830778</v>
      </c>
      <c r="H178" s="113">
        <v>271.36862055263992</v>
      </c>
      <c r="I178" s="113">
        <v>765.19478478696306</v>
      </c>
      <c r="J178" s="150"/>
      <c r="K178" s="113">
        <v>1.092146064242776</v>
      </c>
      <c r="L178" s="113">
        <v>-0.43111257374973633</v>
      </c>
      <c r="M178" s="113">
        <v>0.3677876903227002</v>
      </c>
      <c r="N178" s="113">
        <v>-0.37903225806451957</v>
      </c>
      <c r="O178" s="113">
        <v>0.59274006932486678</v>
      </c>
      <c r="P178" s="113">
        <v>4.8456144739199658</v>
      </c>
      <c r="Q178" s="113">
        <v>6.0881434659960405</v>
      </c>
    </row>
    <row r="179" spans="2:19" ht="15.5">
      <c r="B179" s="122">
        <v>44409</v>
      </c>
      <c r="C179" s="114">
        <v>34.034639744398156</v>
      </c>
      <c r="D179" s="114">
        <v>22.56522750948217</v>
      </c>
      <c r="E179" s="114">
        <v>381.04183138064519</v>
      </c>
      <c r="F179" s="114">
        <v>38.710967741935484</v>
      </c>
      <c r="G179" s="114">
        <v>43.778343292475306</v>
      </c>
      <c r="H179" s="114">
        <v>266.02565561951997</v>
      </c>
      <c r="I179" s="114">
        <v>786.15666528845622</v>
      </c>
      <c r="J179" s="150"/>
      <c r="K179" s="114">
        <v>1.265230117272317</v>
      </c>
      <c r="L179" s="114">
        <v>-0.55732372817099218</v>
      </c>
      <c r="M179" s="114">
        <v>5.7946924258063177</v>
      </c>
      <c r="N179" s="114">
        <v>-1.4193548387098076E-2</v>
      </c>
      <c r="O179" s="114">
        <v>-2.2089275027613766</v>
      </c>
      <c r="P179" s="114">
        <v>1.2646911676799277</v>
      </c>
      <c r="Q179" s="114">
        <v>5.5441689314391169</v>
      </c>
    </row>
    <row r="180" spans="2:19" ht="15.5">
      <c r="B180" s="121">
        <v>44440</v>
      </c>
      <c r="C180" s="113">
        <v>35.64650955438406</v>
      </c>
      <c r="D180" s="113">
        <v>28.426895583742159</v>
      </c>
      <c r="E180" s="113">
        <v>369.43476723999999</v>
      </c>
      <c r="F180" s="113">
        <v>38.475999999999999</v>
      </c>
      <c r="G180" s="113">
        <v>83.839976114197555</v>
      </c>
      <c r="H180" s="113">
        <v>264.57055027603201</v>
      </c>
      <c r="I180" s="113">
        <v>820.39469876835574</v>
      </c>
      <c r="J180" s="150"/>
      <c r="K180" s="113">
        <v>1.5697995764332688</v>
      </c>
      <c r="L180" s="113">
        <v>-0.50220898256301538</v>
      </c>
      <c r="M180" s="113">
        <v>-0.91450900000012325</v>
      </c>
      <c r="N180" s="113">
        <v>-0.1910000000000025</v>
      </c>
      <c r="O180" s="113">
        <v>-3.8115932882544286</v>
      </c>
      <c r="P180" s="113">
        <v>-0.1908878429119909</v>
      </c>
      <c r="Q180" s="113">
        <v>-4.0403995372962527</v>
      </c>
    </row>
    <row r="181" spans="2:19" ht="15.5">
      <c r="B181" s="122">
        <v>44470</v>
      </c>
      <c r="C181" s="114">
        <v>36.011507677419353</v>
      </c>
      <c r="D181" s="114">
        <v>30.736149620636358</v>
      </c>
      <c r="E181" s="114">
        <v>360.51871436129034</v>
      </c>
      <c r="F181" s="114">
        <v>38.563225806451612</v>
      </c>
      <c r="G181" s="114">
        <v>98.149815483870967</v>
      </c>
      <c r="H181" s="114">
        <v>264.63307433376002</v>
      </c>
      <c r="I181" s="114">
        <v>828.61248728342866</v>
      </c>
      <c r="J181" s="150"/>
      <c r="K181" s="114">
        <v>1.1972940155024574</v>
      </c>
      <c r="L181" s="114">
        <v>-0.30546131282602573</v>
      </c>
      <c r="M181" s="114">
        <v>-1.2878834709677562</v>
      </c>
      <c r="N181" s="114">
        <v>-0.2945161290322531</v>
      </c>
      <c r="O181" s="114">
        <v>-3.3502935919681249</v>
      </c>
      <c r="P181" s="114">
        <v>0.28420026240002016</v>
      </c>
      <c r="Q181" s="114">
        <v>-3.756660226891654</v>
      </c>
    </row>
    <row r="182" spans="2:19" ht="15.5">
      <c r="B182" s="121">
        <v>44501</v>
      </c>
      <c r="C182" s="113">
        <v>35.900724844133563</v>
      </c>
      <c r="D182" s="113">
        <v>30.247837959134404</v>
      </c>
      <c r="E182" s="113">
        <v>355.35424211999998</v>
      </c>
      <c r="F182" s="113">
        <v>38.756333333333338</v>
      </c>
      <c r="G182" s="113">
        <v>93.353487700679281</v>
      </c>
      <c r="H182" s="113">
        <v>264.52649923536001</v>
      </c>
      <c r="I182" s="113">
        <v>818.13912519264056</v>
      </c>
      <c r="J182" s="150"/>
      <c r="K182" s="113">
        <v>1.5535069261799208</v>
      </c>
      <c r="L182" s="113">
        <v>8.3036614615739524E-2</v>
      </c>
      <c r="M182" s="113">
        <v>-2.1922318400000336</v>
      </c>
      <c r="N182" s="113">
        <v>-0.91799999999999926</v>
      </c>
      <c r="O182" s="113">
        <v>-1.4159834616080218</v>
      </c>
      <c r="P182" s="113">
        <v>-1.2921638597119909</v>
      </c>
      <c r="Q182" s="113">
        <v>-4.181835620524339</v>
      </c>
    </row>
    <row r="183" spans="2:19" ht="15.5">
      <c r="B183" s="122">
        <v>44531</v>
      </c>
      <c r="C183" s="114">
        <v>33.768786387924557</v>
      </c>
      <c r="D183" s="114">
        <v>27.312665649732882</v>
      </c>
      <c r="E183" s="114">
        <v>356.15569974193551</v>
      </c>
      <c r="F183" s="114">
        <v>39.295161290322575</v>
      </c>
      <c r="G183" s="114">
        <v>81.560420932545199</v>
      </c>
      <c r="H183" s="114">
        <v>267.00614652479999</v>
      </c>
      <c r="I183" s="114">
        <v>805.0988805272608</v>
      </c>
      <c r="J183" s="150"/>
      <c r="K183" s="114">
        <v>1.1155543943963337</v>
      </c>
      <c r="L183" s="114">
        <v>-7.086966516416382E-2</v>
      </c>
      <c r="M183" s="114">
        <v>-4.4529252387096676</v>
      </c>
      <c r="N183" s="114">
        <v>-1.1635483870967747</v>
      </c>
      <c r="O183" s="114">
        <v>-4.3202588903031511</v>
      </c>
      <c r="P183" s="114">
        <v>-0.86681080032002455</v>
      </c>
      <c r="Q183" s="114">
        <v>-9.7588585871973237</v>
      </c>
    </row>
    <row r="184" spans="2:19" ht="15.5">
      <c r="B184" s="121">
        <v>44562</v>
      </c>
      <c r="C184" s="113">
        <v>29.767615079569833</v>
      </c>
      <c r="D184" s="113">
        <v>23.237824091367766</v>
      </c>
      <c r="E184" s="113">
        <v>365.69437060645163</v>
      </c>
      <c r="F184" s="113">
        <v>39.779219444208096</v>
      </c>
      <c r="G184" s="113">
        <v>72.801129486083141</v>
      </c>
      <c r="H184" s="113">
        <v>270.70074993600002</v>
      </c>
      <c r="I184" s="113">
        <v>801.98090864368055</v>
      </c>
      <c r="J184" s="150"/>
      <c r="K184" s="113">
        <v>-0.27569567777890214</v>
      </c>
      <c r="L184" s="113">
        <v>-1.332003355631862</v>
      </c>
      <c r="M184" s="113">
        <v>-1.6099326580645652</v>
      </c>
      <c r="N184" s="113">
        <v>-0.68431117736235336</v>
      </c>
      <c r="O184" s="113">
        <v>-4.7047855991581855</v>
      </c>
      <c r="P184" s="113">
        <v>-4.4761541327999339</v>
      </c>
      <c r="Q184" s="113">
        <v>-13.082882600795756</v>
      </c>
    </row>
    <row r="185" spans="2:19" ht="15.5">
      <c r="B185" s="122">
        <v>44593</v>
      </c>
      <c r="C185" s="114">
        <v>29.137661098962685</v>
      </c>
      <c r="D185" s="114">
        <v>20.915327544661555</v>
      </c>
      <c r="E185" s="114">
        <v>382.7573944714286</v>
      </c>
      <c r="F185" s="114">
        <v>40.311916972300615</v>
      </c>
      <c r="G185" s="114">
        <v>61.503541603265532</v>
      </c>
      <c r="H185" s="114">
        <v>275.94830478102858</v>
      </c>
      <c r="I185" s="114">
        <v>810.57414647164751</v>
      </c>
      <c r="J185" s="134"/>
      <c r="K185" s="114">
        <v>1.0089731789398506</v>
      </c>
      <c r="L185" s="114">
        <v>-1.1450734059536565</v>
      </c>
      <c r="M185" s="114">
        <v>1.3114128428571235</v>
      </c>
      <c r="N185" s="114">
        <v>-0.74610600821831952</v>
      </c>
      <c r="O185" s="114">
        <v>-5.5169242648862422</v>
      </c>
      <c r="P185" s="114">
        <v>-2.2812146062285592</v>
      </c>
      <c r="Q185" s="114">
        <v>-7.3689322634899099</v>
      </c>
    </row>
    <row r="186" spans="2:19" ht="15.5">
      <c r="B186" s="121">
        <v>44621</v>
      </c>
      <c r="C186" s="113">
        <v>27.385416868557225</v>
      </c>
      <c r="D186" s="113">
        <v>19.388929358288017</v>
      </c>
      <c r="E186" s="113">
        <v>398.64896218064519</v>
      </c>
      <c r="F186" s="113">
        <v>42.276344686849818</v>
      </c>
      <c r="G186" s="113">
        <v>56.664177546561049</v>
      </c>
      <c r="H186" s="113">
        <v>280.1504086608</v>
      </c>
      <c r="I186" s="113">
        <v>824.51423930170131</v>
      </c>
      <c r="J186" s="134"/>
      <c r="K186" s="113">
        <v>0.66529871327328038</v>
      </c>
      <c r="L186" s="113">
        <v>-0.88313316105984541</v>
      </c>
      <c r="M186" s="113">
        <v>-4.7815532516128769</v>
      </c>
      <c r="N186" s="113">
        <v>-0.96105196896201761</v>
      </c>
      <c r="O186" s="113">
        <v>-1.1178124622254231</v>
      </c>
      <c r="P186" s="113">
        <v>-1.1652210758400088</v>
      </c>
      <c r="Q186" s="113">
        <v>-8.2434732064268701</v>
      </c>
    </row>
    <row r="187" spans="2:19" ht="15.5">
      <c r="B187" s="122">
        <v>44652</v>
      </c>
      <c r="C187" s="114">
        <v>27.912816663527835</v>
      </c>
      <c r="D187" s="114">
        <v>19.60204546846985</v>
      </c>
      <c r="E187" s="114">
        <v>411.33384684000004</v>
      </c>
      <c r="F187" s="114">
        <v>44.396202805607963</v>
      </c>
      <c r="G187" s="114">
        <v>46.273257380185697</v>
      </c>
      <c r="H187" s="114">
        <v>281.14842524892805</v>
      </c>
      <c r="I187" s="114">
        <v>830.66659440671947</v>
      </c>
      <c r="J187" s="134"/>
      <c r="K187" s="114">
        <v>0.54035933019450155</v>
      </c>
      <c r="L187" s="114">
        <v>-1.2110397925381555</v>
      </c>
      <c r="M187" s="114">
        <v>-6.021515719999968</v>
      </c>
      <c r="N187" s="114">
        <v>-0.75163129914056981</v>
      </c>
      <c r="O187" s="114">
        <v>-2.738231178202895</v>
      </c>
      <c r="P187" s="114">
        <v>-2.9807870854719454</v>
      </c>
      <c r="Q187" s="114">
        <v>-13.162845745158961</v>
      </c>
    </row>
    <row r="188" spans="2:19" ht="15.5">
      <c r="B188" s="121">
        <v>44682</v>
      </c>
      <c r="C188" s="113">
        <v>29.158623218855237</v>
      </c>
      <c r="D188" s="113">
        <v>19.821065468456759</v>
      </c>
      <c r="E188" s="113">
        <v>414.27680624516125</v>
      </c>
      <c r="F188" s="113">
        <v>44.561065959181356</v>
      </c>
      <c r="G188" s="113">
        <v>28.529196681429873</v>
      </c>
      <c r="H188" s="113">
        <v>280.71880918560004</v>
      </c>
      <c r="I188" s="113">
        <v>817.06556675868455</v>
      </c>
      <c r="J188" s="134"/>
      <c r="K188" s="113">
        <v>0.11953511711244147</v>
      </c>
      <c r="L188" s="113">
        <v>-1.828789709566923</v>
      </c>
      <c r="M188" s="113">
        <v>-6.5637884903226222</v>
      </c>
      <c r="N188" s="113">
        <v>-0.79135910918019192</v>
      </c>
      <c r="O188" s="113">
        <v>-1.9916711010160064</v>
      </c>
      <c r="P188" s="113">
        <v>-1.4210013119999303</v>
      </c>
      <c r="Q188" s="113">
        <v>-12.477074604973268</v>
      </c>
    </row>
    <row r="189" spans="2:19" ht="15.5">
      <c r="B189" s="122">
        <v>44713</v>
      </c>
      <c r="C189" s="114">
        <v>30.47277132837748</v>
      </c>
      <c r="D189" s="114">
        <v>18.992780690343821</v>
      </c>
      <c r="E189" s="114">
        <v>404.46288984000006</v>
      </c>
      <c r="F189" s="114">
        <v>42.209312772732375</v>
      </c>
      <c r="G189" s="114">
        <v>7.5750479999999998</v>
      </c>
      <c r="H189" s="114">
        <v>277.81522983807997</v>
      </c>
      <c r="I189" s="114">
        <v>781.52803246953363</v>
      </c>
      <c r="J189" s="134"/>
      <c r="K189" s="114">
        <v>-0.21766620495585443</v>
      </c>
      <c r="L189" s="114">
        <v>-1.8428675182350993</v>
      </c>
      <c r="M189" s="114">
        <v>-1.5791061600000376</v>
      </c>
      <c r="N189" s="114">
        <v>-1.0885615632455625</v>
      </c>
      <c r="O189" s="114">
        <v>-1.3708061648412873E-2</v>
      </c>
      <c r="P189" s="114">
        <v>-0.32304096492799772</v>
      </c>
      <c r="Q189" s="114">
        <v>-5.0649504730131412</v>
      </c>
    </row>
    <row r="190" spans="2:19" ht="15.5">
      <c r="B190" s="121">
        <v>44743</v>
      </c>
      <c r="C190" s="113">
        <v>31.915929887384276</v>
      </c>
      <c r="D190" s="113">
        <v>18.393528132207372</v>
      </c>
      <c r="E190" s="113">
        <v>392.71924718709687</v>
      </c>
      <c r="F190" s="113">
        <v>39.819705922138695</v>
      </c>
      <c r="G190" s="113">
        <v>9.0223896774193548</v>
      </c>
      <c r="H190" s="113">
        <v>272.54805164160001</v>
      </c>
      <c r="I190" s="113">
        <v>764.41885244784658</v>
      </c>
      <c r="J190" s="134"/>
      <c r="K190" s="113">
        <v>-0.31819410089274314</v>
      </c>
      <c r="L190" s="113">
        <v>-1.4638054773459004</v>
      </c>
      <c r="M190" s="113">
        <v>0.86683861935483719</v>
      </c>
      <c r="N190" s="113">
        <v>-0.49579806533346016</v>
      </c>
      <c r="O190" s="113">
        <v>-0.54442452036372302</v>
      </c>
      <c r="P190" s="113">
        <v>1.1794310889600865</v>
      </c>
      <c r="Q190" s="113">
        <v>-0.77595245562088166</v>
      </c>
    </row>
    <row r="191" spans="2:19" ht="15.5">
      <c r="B191" s="122">
        <v>44774</v>
      </c>
      <c r="C191" s="114">
        <v>34.2515229057338</v>
      </c>
      <c r="D191" s="114">
        <v>21.265874538950136</v>
      </c>
      <c r="E191" s="114">
        <v>379.91277956129039</v>
      </c>
      <c r="F191" s="114">
        <v>38.138376969357175</v>
      </c>
      <c r="G191" s="114">
        <v>41.634569032258064</v>
      </c>
      <c r="H191" s="114">
        <v>270.21760948992005</v>
      </c>
      <c r="I191" s="114">
        <v>785.42073249750956</v>
      </c>
      <c r="J191" s="134"/>
      <c r="K191" s="114">
        <v>0.21688316133564456</v>
      </c>
      <c r="L191" s="114">
        <v>-1.2993529705320341</v>
      </c>
      <c r="M191" s="114">
        <v>-1.1290518193547996</v>
      </c>
      <c r="N191" s="114">
        <v>-0.5727144475483712</v>
      </c>
      <c r="O191" s="114">
        <v>-2.143774260217242</v>
      </c>
      <c r="P191" s="114">
        <v>4.1919538704000843</v>
      </c>
      <c r="Q191" s="114">
        <v>-0.73605646591681761</v>
      </c>
    </row>
    <row r="192" spans="2:19" ht="15.5">
      <c r="B192" s="121">
        <v>44805</v>
      </c>
      <c r="C192" s="113">
        <v>35.769940279065395</v>
      </c>
      <c r="D192" s="113">
        <v>26.572259858998589</v>
      </c>
      <c r="E192" s="113">
        <v>372.88465128000001</v>
      </c>
      <c r="F192" s="113">
        <v>38.339901033791314</v>
      </c>
      <c r="G192" s="113">
        <v>81.156604000000002</v>
      </c>
      <c r="H192" s="113">
        <v>267.85969464620797</v>
      </c>
      <c r="I192" s="113">
        <v>822.58305109806338</v>
      </c>
      <c r="J192" s="134"/>
      <c r="K192" s="113">
        <v>0.12343072468133442</v>
      </c>
      <c r="L192" s="113">
        <v>-1.8546357247435701</v>
      </c>
      <c r="M192" s="113">
        <v>3.449884040000029</v>
      </c>
      <c r="N192" s="113">
        <v>-0.13596325976541834</v>
      </c>
      <c r="O192" s="113">
        <v>-2.6833721141975531</v>
      </c>
      <c r="P192" s="113">
        <v>3.2891443701759613</v>
      </c>
      <c r="Q192" s="113">
        <v>2.1884880361508294</v>
      </c>
    </row>
    <row r="193" spans="2:17" ht="15.5">
      <c r="B193" s="122">
        <v>44835</v>
      </c>
      <c r="C193" s="114">
        <v>35.940338997093882</v>
      </c>
      <c r="D193" s="114">
        <v>28.662423943310689</v>
      </c>
      <c r="E193" s="114">
        <v>366.73194541935487</v>
      </c>
      <c r="F193" s="114">
        <v>39.209592487683565</v>
      </c>
      <c r="G193" s="114">
        <v>94.766419354838703</v>
      </c>
      <c r="H193" s="114">
        <v>267.27613677408004</v>
      </c>
      <c r="I193" s="114">
        <v>832.58685697636179</v>
      </c>
      <c r="J193" s="134"/>
      <c r="K193" s="114">
        <v>-7.1168680325470746E-2</v>
      </c>
      <c r="L193" s="114">
        <v>-2.0737256773256689</v>
      </c>
      <c r="M193" s="114">
        <v>6.2132310580645367</v>
      </c>
      <c r="N193" s="114">
        <v>0.64644373373769781</v>
      </c>
      <c r="O193" s="114">
        <v>-3.3833961290322634</v>
      </c>
      <c r="P193" s="114">
        <v>2.6430624403200227</v>
      </c>
      <c r="Q193" s="114">
        <v>3.9744467454388541</v>
      </c>
    </row>
    <row r="194" spans="2:17" ht="15.5">
      <c r="B194" s="121">
        <v>44866</v>
      </c>
      <c r="C194" s="113">
        <v>34.855698373601591</v>
      </c>
      <c r="D194" s="113">
        <v>27.297164893242563</v>
      </c>
      <c r="E194" s="113">
        <v>362.53856008000002</v>
      </c>
      <c r="F194" s="113">
        <v>39.711745670371663</v>
      </c>
      <c r="G194" s="113">
        <v>91.742248000000004</v>
      </c>
      <c r="H194" s="113">
        <v>267.008041193216</v>
      </c>
      <c r="I194" s="153">
        <v>823.15345821043184</v>
      </c>
      <c r="J194"/>
      <c r="K194" s="154">
        <v>-1.0450264705319725</v>
      </c>
      <c r="L194" s="113">
        <v>-2.9506730658918414</v>
      </c>
      <c r="M194" s="113">
        <v>7.184317960000044</v>
      </c>
      <c r="N194" s="113">
        <v>0.95532354695789223</v>
      </c>
      <c r="O194" s="113">
        <v>-1.6112397006792776</v>
      </c>
      <c r="P194" s="113">
        <v>2.4815419578559954</v>
      </c>
      <c r="Q194" s="113">
        <v>5.014244227710833</v>
      </c>
    </row>
    <row r="195" spans="2:17" ht="15.5">
      <c r="B195" s="122">
        <v>44896</v>
      </c>
      <c r="C195" s="114">
        <v>33.233059241063593</v>
      </c>
      <c r="D195" s="114">
        <v>25.491535420865532</v>
      </c>
      <c r="E195" s="114">
        <v>359.80757461935485</v>
      </c>
      <c r="F195" s="114">
        <v>39.620732695722985</v>
      </c>
      <c r="G195" s="114">
        <v>81.076196129032255</v>
      </c>
      <c r="H195" s="114">
        <v>268.62608802048004</v>
      </c>
      <c r="I195" s="151">
        <v>807.85518612651936</v>
      </c>
      <c r="J195" s="155"/>
      <c r="K195" s="152">
        <v>-0.5357271468609639</v>
      </c>
      <c r="L195" s="114">
        <v>-1.8211302288673501</v>
      </c>
      <c r="M195" s="114">
        <v>3.6518748774193455</v>
      </c>
      <c r="N195" s="114">
        <v>0.32569885093359829</v>
      </c>
      <c r="O195" s="114">
        <v>-0.48422480351294439</v>
      </c>
      <c r="P195" s="114">
        <v>1.6199414956800524</v>
      </c>
      <c r="Q195" s="114">
        <v>2.7564330447918337</v>
      </c>
    </row>
    <row r="196" spans="2:17" ht="15.5">
      <c r="B196" s="121">
        <v>44927</v>
      </c>
      <c r="C196" s="113">
        <v>30.806341939491912</v>
      </c>
      <c r="D196" s="113">
        <v>22.302806451612902</v>
      </c>
      <c r="E196" s="113">
        <v>369.42331172903226</v>
      </c>
      <c r="F196" s="113">
        <v>40.174487637887061</v>
      </c>
      <c r="G196" s="113">
        <v>73.682849032258076</v>
      </c>
      <c r="H196" s="113">
        <v>274.36693332096002</v>
      </c>
      <c r="I196" s="153">
        <v>810.75673011124229</v>
      </c>
      <c r="K196" s="154">
        <v>1.0387268599220789</v>
      </c>
      <c r="L196" s="113">
        <v>-0.9350176397548644</v>
      </c>
      <c r="M196" s="113">
        <v>3.7289411225806361</v>
      </c>
      <c r="N196" s="113">
        <v>0.39526819367896593</v>
      </c>
      <c r="O196" s="113">
        <v>0.88171954617493498</v>
      </c>
      <c r="P196" s="113">
        <v>3.666183384959993</v>
      </c>
      <c r="Q196" s="113">
        <v>8.775821467561741</v>
      </c>
    </row>
    <row r="197" spans="2:17" ht="15.5">
      <c r="B197" s="122">
        <v>44958</v>
      </c>
      <c r="C197" s="114">
        <v>28.75756598003424</v>
      </c>
      <c r="D197" s="114">
        <v>19.766710384394692</v>
      </c>
      <c r="E197" s="114">
        <v>387.14079450000008</v>
      </c>
      <c r="F197" s="114">
        <v>41.200296957662282</v>
      </c>
      <c r="G197" s="114">
        <v>62.917294285714284</v>
      </c>
      <c r="H197" s="114">
        <v>278.74869236660572</v>
      </c>
      <c r="I197" s="151">
        <v>818.53135447441127</v>
      </c>
      <c r="K197" s="152">
        <v>-0.38009511892844472</v>
      </c>
      <c r="L197" s="114">
        <v>-1.1486171602668627</v>
      </c>
      <c r="M197" s="114">
        <v>4.3834000285714865</v>
      </c>
      <c r="N197" s="114">
        <v>0.88837998536166651</v>
      </c>
      <c r="O197" s="114">
        <v>1.4137526824487523</v>
      </c>
      <c r="P197" s="114">
        <v>2.8003875855771412</v>
      </c>
      <c r="Q197" s="114">
        <v>7.9572080027637639</v>
      </c>
    </row>
    <row r="198" spans="2:17" ht="15.5">
      <c r="B198" s="121">
        <v>44986</v>
      </c>
      <c r="C198" s="113">
        <v>26.526955869639579</v>
      </c>
      <c r="D198" s="113">
        <v>18.720185998733076</v>
      </c>
      <c r="E198" s="113">
        <v>402.18962357419349</v>
      </c>
      <c r="F198" s="113">
        <v>42.607806214104841</v>
      </c>
      <c r="G198" s="113">
        <v>56.859851612903228</v>
      </c>
      <c r="H198" s="113">
        <v>281.51456992032001</v>
      </c>
      <c r="I198" s="153">
        <v>828.41899318989419</v>
      </c>
      <c r="K198" s="154">
        <v>-0.85846099891764638</v>
      </c>
      <c r="L198" s="113">
        <v>-0.66874335955494146</v>
      </c>
      <c r="M198" s="113">
        <v>3.5406613935483051</v>
      </c>
      <c r="N198" s="113">
        <v>0.33146152725502276</v>
      </c>
      <c r="O198" s="113">
        <v>0.19567406634217832</v>
      </c>
      <c r="P198" s="113">
        <v>1.3641612595200172</v>
      </c>
      <c r="Q198" s="113">
        <v>3.9047538881928858</v>
      </c>
    </row>
    <row r="199" spans="2:17" ht="15.5">
      <c r="B199" s="122">
        <v>45017</v>
      </c>
      <c r="C199" s="114">
        <v>28.424065895453104</v>
      </c>
      <c r="D199" s="114">
        <v>19.238434225053428</v>
      </c>
      <c r="E199" s="114">
        <v>412.90065164000009</v>
      </c>
      <c r="F199" s="114">
        <v>44.426933909606298</v>
      </c>
      <c r="G199" s="114">
        <v>49.384798753739148</v>
      </c>
      <c r="H199" s="114">
        <v>281.98539502169598</v>
      </c>
      <c r="I199" s="151">
        <v>836.36027944554803</v>
      </c>
      <c r="K199" s="152">
        <v>0.5112492319252695</v>
      </c>
      <c r="L199" s="114">
        <v>-0.36361124341642181</v>
      </c>
      <c r="M199" s="114">
        <v>1.5668048000000567</v>
      </c>
      <c r="N199" s="114">
        <v>3.0731103998334675E-2</v>
      </c>
      <c r="O199" s="114">
        <v>3.1115413735534503</v>
      </c>
      <c r="P199" s="114">
        <v>0.8369697727679295</v>
      </c>
      <c r="Q199" s="114">
        <v>5.693685038828562</v>
      </c>
    </row>
    <row r="200" spans="2:17" ht="15.5">
      <c r="B200" s="121">
        <v>45047</v>
      </c>
      <c r="C200" s="113">
        <v>28.460892616175446</v>
      </c>
      <c r="D200" s="113">
        <v>20.105081230045258</v>
      </c>
      <c r="E200" s="113">
        <v>419.05177116129033</v>
      </c>
      <c r="F200" s="113">
        <v>44.795247403157553</v>
      </c>
      <c r="G200" s="113">
        <v>30.635613052278714</v>
      </c>
      <c r="H200" s="113">
        <v>282.09718045824002</v>
      </c>
      <c r="I200" s="153">
        <v>825.14578592118733</v>
      </c>
      <c r="K200" s="154">
        <v>-0.69773060267979048</v>
      </c>
      <c r="L200" s="113">
        <v>0.28401576158849906</v>
      </c>
      <c r="M200" s="113">
        <v>4.774964916129079</v>
      </c>
      <c r="N200" s="113">
        <v>0.23418144397619756</v>
      </c>
      <c r="O200" s="113">
        <v>2.1064163708488408</v>
      </c>
      <c r="P200" s="113">
        <v>1.3783712726399813</v>
      </c>
      <c r="Q200" s="113">
        <v>8.0802191625027717</v>
      </c>
    </row>
    <row r="201" spans="2:17" ht="15.5">
      <c r="B201" s="122">
        <v>45078</v>
      </c>
      <c r="C201" s="114">
        <v>30.209444399999999</v>
      </c>
      <c r="D201" s="114">
        <v>19.220919902017823</v>
      </c>
      <c r="E201" s="114">
        <v>404.94003346666665</v>
      </c>
      <c r="F201" s="114">
        <v>42.484652265357973</v>
      </c>
      <c r="G201" s="114">
        <v>7.4531603384115064</v>
      </c>
      <c r="H201" s="114">
        <v>278.22637288435203</v>
      </c>
      <c r="I201" s="151">
        <v>782.53458325680594</v>
      </c>
      <c r="K201" s="152">
        <v>-0.26332692837748084</v>
      </c>
      <c r="L201" s="114">
        <v>0.22813921167400153</v>
      </c>
      <c r="M201" s="114">
        <v>0.47714362666658872</v>
      </c>
      <c r="N201" s="114">
        <v>0.27533949262559787</v>
      </c>
      <c r="O201" s="114">
        <v>-0.1218876615884934</v>
      </c>
      <c r="P201" s="114">
        <v>0.41114304627205911</v>
      </c>
      <c r="Q201" s="114">
        <v>1.0065507872723174</v>
      </c>
    </row>
    <row r="202" spans="2:17" ht="15.5">
      <c r="B202" s="121">
        <v>45108</v>
      </c>
      <c r="C202" s="113">
        <v>31.864834870967744</v>
      </c>
      <c r="D202" s="113">
        <v>18.392985015318825</v>
      </c>
      <c r="E202" s="113">
        <v>393.6443268774193</v>
      </c>
      <c r="F202" s="113">
        <v>40.196357757284872</v>
      </c>
      <c r="G202" s="113">
        <v>8.946087969866257</v>
      </c>
      <c r="H202" s="113">
        <v>269.77709908319997</v>
      </c>
      <c r="I202" s="153">
        <v>762.82169157405701</v>
      </c>
      <c r="K202" s="154">
        <v>-5.1095016416532246E-2</v>
      </c>
      <c r="L202" s="113">
        <v>-5.4311688854724594E-4</v>
      </c>
      <c r="M202" s="113">
        <v>0.92507969032243409</v>
      </c>
      <c r="N202" s="113">
        <v>0.37665183514617695</v>
      </c>
      <c r="O202" s="113">
        <v>-7.6301707553097842E-2</v>
      </c>
      <c r="P202" s="113">
        <v>-2.7709525584000403</v>
      </c>
      <c r="Q202" s="113">
        <v>-1.5971608737895622</v>
      </c>
    </row>
    <row r="203" spans="2:17" ht="15.5">
      <c r="B203" s="122">
        <v>45139</v>
      </c>
      <c r="C203" s="114">
        <v>34.128936234607451</v>
      </c>
      <c r="D203" s="114">
        <v>21.40259533110294</v>
      </c>
      <c r="E203" s="114">
        <v>380.2125480129032</v>
      </c>
      <c r="F203" s="114">
        <v>38.387096774193552</v>
      </c>
      <c r="G203" s="114">
        <v>40.765192865806455</v>
      </c>
      <c r="H203" s="114">
        <v>267.54612702335993</v>
      </c>
      <c r="I203" s="151">
        <v>782.44249624197346</v>
      </c>
      <c r="K203" s="152">
        <v>-0.12258667112634924</v>
      </c>
      <c r="L203" s="114">
        <v>0.13672079215280419</v>
      </c>
      <c r="M203" s="114">
        <v>0.29976845161280607</v>
      </c>
      <c r="N203" s="114">
        <v>0.24871980483637657</v>
      </c>
      <c r="O203" s="114">
        <v>-0.86937616645160887</v>
      </c>
      <c r="P203" s="114">
        <v>-2.6714824665601213</v>
      </c>
      <c r="Q203" s="114">
        <v>-2.9782362555361033</v>
      </c>
    </row>
    <row r="204" spans="2:17" ht="15.5">
      <c r="B204" s="121">
        <v>45170</v>
      </c>
      <c r="C204" s="113">
        <f>'[2]Daily deliveries-data for web'!C204</f>
        <v>34.475661700000003</v>
      </c>
      <c r="D204" s="113">
        <f>'[2]Daily deliveries-data for web'!D204</f>
        <v>26.705286407431306</v>
      </c>
      <c r="E204" s="113">
        <f>'[2]Daily deliveries-data for web'!E204</f>
        <v>369.27739018666671</v>
      </c>
      <c r="F204" s="113">
        <f>'[2]Daily deliveries-data for web'!F204</f>
        <v>37.9</v>
      </c>
      <c r="G204" s="113">
        <f>'[2]Daily deliveries-data for web'!G204</f>
        <v>80.821985674590408</v>
      </c>
      <c r="H204" s="113">
        <f>'[2]Daily deliveries-data for web'!H204</f>
        <v>266.963990152544</v>
      </c>
      <c r="I204" s="113">
        <f>'[2]Daily deliveries-data for web'!I204</f>
        <v>816.14431412123236</v>
      </c>
      <c r="K204" s="113">
        <f t="shared" ref="K204:Q219" si="18">C204-C192</f>
        <v>-1.2942785790653915</v>
      </c>
      <c r="L204" s="113">
        <f t="shared" si="18"/>
        <v>0.13302654843271711</v>
      </c>
      <c r="M204" s="113">
        <f t="shared" si="18"/>
        <v>-3.6072610933333067</v>
      </c>
      <c r="N204" s="113">
        <f t="shared" si="18"/>
        <v>-0.4399010337913154</v>
      </c>
      <c r="O204" s="113">
        <f t="shared" si="18"/>
        <v>-0.33461832540959335</v>
      </c>
      <c r="P204" s="113">
        <f t="shared" si="18"/>
        <v>-0.89570449366397042</v>
      </c>
      <c r="Q204" s="113">
        <f t="shared" si="18"/>
        <v>-6.4387369768310236</v>
      </c>
    </row>
    <row r="205" spans="2:17" ht="15.5">
      <c r="B205" s="122">
        <v>45200</v>
      </c>
      <c r="C205" s="114">
        <f>'[2]Daily deliveries-data for web'!C205</f>
        <v>34.401736369119327</v>
      </c>
      <c r="D205" s="114">
        <f>'[2]Daily deliveries-data for web'!D205</f>
        <v>29.228325594015324</v>
      </c>
      <c r="E205" s="114">
        <f>'[2]Daily deliveries-data for web'!E205</f>
        <v>360.14397750967743</v>
      </c>
      <c r="F205" s="114">
        <f>'[2]Daily deliveries-data for web'!F205</f>
        <v>38.199400460319708</v>
      </c>
      <c r="G205" s="114">
        <f>'[2]Daily deliveries-data for web'!G205</f>
        <v>94.487590621573887</v>
      </c>
      <c r="H205" s="114">
        <f>'[2]Daily deliveries-data for web'!H205</f>
        <v>264.94569462240003</v>
      </c>
      <c r="I205" s="114">
        <f>'[2]Daily deliveries-data for web'!I205</f>
        <v>821.40672517710573</v>
      </c>
      <c r="K205" s="114">
        <f t="shared" si="18"/>
        <v>-1.538602627974555</v>
      </c>
      <c r="L205" s="114">
        <f>D205-D193</f>
        <v>0.56590165070463527</v>
      </c>
      <c r="M205" s="114">
        <f t="shared" si="18"/>
        <v>-6.5879679096774453</v>
      </c>
      <c r="N205" s="114">
        <f t="shared" si="18"/>
        <v>-1.0101920273638569</v>
      </c>
      <c r="O205" s="114">
        <f t="shared" si="18"/>
        <v>-0.27882873326481672</v>
      </c>
      <c r="P205" s="114">
        <f t="shared" si="18"/>
        <v>-2.3304421516800176</v>
      </c>
      <c r="Q205" s="114">
        <f>I205-I193</f>
        <v>-11.18013179925606</v>
      </c>
    </row>
    <row r="206" spans="2:17" ht="15.5">
      <c r="B206" s="121">
        <v>45231</v>
      </c>
      <c r="C206" s="113">
        <f>'[2]Daily deliveries-data for web'!C206</f>
        <v>33.469203799999995</v>
      </c>
      <c r="D206" s="113">
        <f>'[2]Daily deliveries-data for web'!D206</f>
        <v>28.999857406399812</v>
      </c>
      <c r="E206" s="113">
        <f>'[2]Daily deliveries-data for web'!E206</f>
        <v>352.79491179999997</v>
      </c>
      <c r="F206" s="113">
        <f>'[2]Daily deliveries-data for web'!F206</f>
        <v>38.679333333333332</v>
      </c>
      <c r="G206" s="113">
        <f>'[2]Daily deliveries-data for web'!G206</f>
        <v>91.274692529577337</v>
      </c>
      <c r="H206" s="113">
        <f>'[2]Daily deliveries-data for web'!H206</f>
        <v>265.05511172342398</v>
      </c>
      <c r="I206" s="113">
        <f>'[2]Daily deliveries-data for web'!I206</f>
        <v>810.27311059273438</v>
      </c>
      <c r="K206" s="113">
        <f t="shared" si="18"/>
        <v>-1.3864945736015954</v>
      </c>
      <c r="L206" s="113">
        <f t="shared" si="18"/>
        <v>1.702692513157249</v>
      </c>
      <c r="M206" s="113">
        <f t="shared" si="18"/>
        <v>-9.743648280000059</v>
      </c>
      <c r="N206" s="113">
        <f t="shared" si="18"/>
        <v>-1.0324123370383305</v>
      </c>
      <c r="O206" s="113">
        <f t="shared" si="18"/>
        <v>-0.46755547042266699</v>
      </c>
      <c r="P206" s="113">
        <f t="shared" si="18"/>
        <v>-1.952929469792025</v>
      </c>
      <c r="Q206" s="113">
        <f>I206-I194</f>
        <v>-12.880347617697453</v>
      </c>
    </row>
    <row r="207" spans="2:17" ht="15.5">
      <c r="B207" s="122">
        <v>45261</v>
      </c>
      <c r="C207" s="114">
        <f>'[2]Daily deliveries-data for web'!C207</f>
        <v>30.683612293633349</v>
      </c>
      <c r="D207" s="114">
        <f>'[2]Daily deliveries-data for web'!D207</f>
        <v>26.033944881778556</v>
      </c>
      <c r="E207" s="114">
        <f>'[2]Daily deliveries-data for web'!E207</f>
        <v>358.81824452903226</v>
      </c>
      <c r="F207" s="114">
        <f>'[2]Daily deliveries-data for web'!F207</f>
        <v>39.537741935483872</v>
      </c>
      <c r="G207" s="114">
        <f>'[2]Daily deliveries-data for web'!G207</f>
        <v>81.816341207002296</v>
      </c>
      <c r="H207" s="114">
        <f>'[2]Daily deliveries-data for web'!H207</f>
        <v>267.61717708895998</v>
      </c>
      <c r="I207" s="114">
        <f>'[2]Daily deliveries-data for web'!I207</f>
        <v>804.50706193589031</v>
      </c>
      <c r="K207" s="114">
        <f t="shared" si="18"/>
        <v>-2.5494469474302441</v>
      </c>
      <c r="L207" s="114">
        <f>D207-D195</f>
        <v>0.54240946091302433</v>
      </c>
      <c r="M207" s="114">
        <f t="shared" si="18"/>
        <v>-0.98933009032259633</v>
      </c>
      <c r="N207" s="114">
        <f t="shared" si="18"/>
        <v>-8.2990760239113115E-2</v>
      </c>
      <c r="O207" s="114">
        <f t="shared" si="18"/>
        <v>0.74014507797004114</v>
      </c>
      <c r="P207" s="114">
        <f t="shared" si="18"/>
        <v>-1.0089109315200631</v>
      </c>
      <c r="Q207" s="114">
        <f>I207-I195</f>
        <v>-3.3481241906290506</v>
      </c>
    </row>
    <row r="208" spans="2:17" ht="15.5">
      <c r="B208" s="121">
        <v>45292</v>
      </c>
      <c r="C208" s="113">
        <f>'[2]Daily deliveries-data for web'!C208</f>
        <v>26.91341785398895</v>
      </c>
      <c r="D208" s="113">
        <f>'[2]Daily deliveries-data for web'!D208</f>
        <v>23.468243724969582</v>
      </c>
      <c r="E208" s="113">
        <f>'[2]Daily deliveries-data for web'!E208</f>
        <v>368.68679651612905</v>
      </c>
      <c r="F208" s="113">
        <f>'[2]Daily deliveries-data for web'!F208</f>
        <v>40.038425152088138</v>
      </c>
      <c r="G208" s="113">
        <f>'[2]Daily deliveries-data for web'!G208</f>
        <v>74.974017900345629</v>
      </c>
      <c r="H208" s="113">
        <f>'[2]Daily deliveries-data for web'!H208</f>
        <v>271.16968036895997</v>
      </c>
      <c r="I208" s="113">
        <f>'[2]Daily deliveries-data for web'!I208</f>
        <v>805.25058151648136</v>
      </c>
      <c r="K208" s="113">
        <f t="shared" si="18"/>
        <v>-3.8929240855029619</v>
      </c>
      <c r="L208" s="113">
        <f t="shared" si="18"/>
        <v>1.1654372733566802</v>
      </c>
      <c r="M208" s="113">
        <f t="shared" si="18"/>
        <v>-0.73651521290321398</v>
      </c>
      <c r="N208" s="113">
        <f t="shared" si="18"/>
        <v>-0.13606248579892366</v>
      </c>
      <c r="O208" s="113">
        <f t="shared" si="18"/>
        <v>1.2911688680875528</v>
      </c>
      <c r="P208" s="113">
        <f t="shared" si="18"/>
        <v>-3.1972529520000421</v>
      </c>
      <c r="Q208" s="113">
        <f t="shared" si="18"/>
        <v>-5.5061485947609299</v>
      </c>
    </row>
    <row r="209" spans="2:17" ht="15.5">
      <c r="B209" s="122">
        <v>45323</v>
      </c>
      <c r="C209" s="114">
        <f>'[2]Daily deliveries-data for web'!C209</f>
        <v>23.647851172413795</v>
      </c>
      <c r="D209" s="114">
        <f>'[2]Daily deliveries-data for web'!D209</f>
        <v>20.739313826837709</v>
      </c>
      <c r="E209" s="114">
        <f>'[2]Daily deliveries-data for web'!E209</f>
        <v>388.43319078620698</v>
      </c>
      <c r="F209" s="114">
        <f>'[2]Daily deliveries-data for web'!F209</f>
        <v>40.896551724137929</v>
      </c>
      <c r="G209" s="114">
        <f>'[2]Daily deliveries-data for web'!G209</f>
        <v>64.112375859223548</v>
      </c>
      <c r="H209" s="114">
        <f>'[2]Daily deliveries-data for web'!H209</f>
        <v>276.23040504148963</v>
      </c>
      <c r="I209" s="114">
        <f>'[2]Daily deliveries-data for web'!I209</f>
        <v>814.05968841030949</v>
      </c>
      <c r="K209" s="114">
        <f t="shared" si="18"/>
        <v>-5.1097148076204455</v>
      </c>
      <c r="L209" s="114">
        <f>D209-D197</f>
        <v>0.97260344244301677</v>
      </c>
      <c r="M209" s="114">
        <f t="shared" si="18"/>
        <v>1.2923962862068947</v>
      </c>
      <c r="N209" s="114">
        <f t="shared" si="18"/>
        <v>-0.3037452335243529</v>
      </c>
      <c r="O209" s="114">
        <f t="shared" si="18"/>
        <v>1.1950815735092633</v>
      </c>
      <c r="P209" s="114">
        <f t="shared" si="18"/>
        <v>-2.5182873251160913</v>
      </c>
      <c r="Q209" s="114">
        <f>I209-I197</f>
        <v>-4.4716660641017825</v>
      </c>
    </row>
    <row r="210" spans="2:17" ht="15.5">
      <c r="B210" s="121">
        <v>45352</v>
      </c>
      <c r="C210" s="113">
        <f>'[2]Daily deliveries-data for web'!C210</f>
        <v>22.719606419354839</v>
      </c>
      <c r="D210" s="113">
        <f>'[2]Daily deliveries-data for web'!D210</f>
        <v>19.229615491621214</v>
      </c>
      <c r="E210" s="113">
        <f>'[2]Daily deliveries-data for web'!E210</f>
        <v>406.50188725161286</v>
      </c>
      <c r="F210" s="113">
        <f>'[2]Daily deliveries-data for web'!F210</f>
        <v>42.612903225806448</v>
      </c>
      <c r="G210" s="113">
        <f>'[2]Daily deliveries-data for web'!G210</f>
        <v>54.886203870967748</v>
      </c>
      <c r="H210" s="113">
        <f>'[2]Daily deliveries-data for web'!H210</f>
        <v>279.58200813600001</v>
      </c>
      <c r="I210" s="113">
        <f>'[2]Daily deliveries-data for web'!I210</f>
        <v>825.53222439536319</v>
      </c>
      <c r="K210" s="113">
        <f t="shared" si="18"/>
        <v>-3.8073494502847396</v>
      </c>
      <c r="L210" s="113">
        <f t="shared" si="18"/>
        <v>0.50942949288813821</v>
      </c>
      <c r="M210" s="113">
        <f t="shared" si="18"/>
        <v>4.3122636774193666</v>
      </c>
      <c r="N210" s="113">
        <f t="shared" si="18"/>
        <v>5.097011701607812E-3</v>
      </c>
      <c r="O210" s="113">
        <f t="shared" si="18"/>
        <v>-1.9736477419354799</v>
      </c>
      <c r="P210" s="113">
        <f t="shared" si="18"/>
        <v>-1.9325617843200007</v>
      </c>
      <c r="Q210" s="113">
        <f t="shared" si="18"/>
        <v>-2.8867687945310081</v>
      </c>
    </row>
    <row r="211" spans="2:17" ht="15.5">
      <c r="B211" s="122">
        <v>45383</v>
      </c>
      <c r="C211" s="114">
        <f>'[2]Daily deliveries-data for web'!C211</f>
        <v>23.809028166666668</v>
      </c>
      <c r="D211" s="114">
        <f>'[2]Daily deliveries-data for web'!D211</f>
        <v>19.727864294990997</v>
      </c>
      <c r="E211" s="114">
        <f>'[2]Daily deliveries-data for web'!E211</f>
        <v>418.17502159999992</v>
      </c>
      <c r="F211" s="114">
        <f>'[2]Daily deliveries-data for web'!F211</f>
        <v>43.7</v>
      </c>
      <c r="G211" s="114">
        <f>'[2]Daily deliveries-data for web'!G211</f>
        <v>47.352983030801461</v>
      </c>
      <c r="H211" s="114">
        <f>'[2]Daily deliveries-data for web'!H211</f>
        <v>280.19398603436798</v>
      </c>
      <c r="I211" s="114">
        <f>'[2]Daily deliveries-data for web'!I211</f>
        <v>832.958883126827</v>
      </c>
      <c r="K211" s="114">
        <f t="shared" si="18"/>
        <v>-4.6150377287864366</v>
      </c>
      <c r="L211" s="114">
        <f>D211-D199</f>
        <v>0.4894300699375691</v>
      </c>
      <c r="M211" s="114">
        <f t="shared" si="18"/>
        <v>5.2743699599998308</v>
      </c>
      <c r="N211" s="114">
        <f t="shared" si="18"/>
        <v>-0.726933909606295</v>
      </c>
      <c r="O211" s="114">
        <f t="shared" si="18"/>
        <v>-2.0318157229376865</v>
      </c>
      <c r="P211" s="114">
        <f t="shared" si="18"/>
        <v>-1.7914089873279977</v>
      </c>
      <c r="Q211" s="114">
        <f>I211-I199</f>
        <v>-3.4013963187210265</v>
      </c>
    </row>
    <row r="212" spans="2:17" ht="15.5">
      <c r="B212" s="121">
        <v>45413</v>
      </c>
      <c r="C212" s="113">
        <f>'[2]Daily deliveries-data for web'!C212</f>
        <v>25.391529416158814</v>
      </c>
      <c r="D212" s="113">
        <f>'[2]Daily deliveries-data for web'!D212</f>
        <v>20.80838533233058</v>
      </c>
      <c r="E212" s="113">
        <f>'[2]Daily deliveries-data for web'!E212</f>
        <v>422.62627602580659</v>
      </c>
      <c r="F212" s="113">
        <f>'[2]Daily deliveries-data for web'!F212</f>
        <v>44.483870967741936</v>
      </c>
      <c r="G212" s="113">
        <f>'[2]Daily deliveries-data for web'!G212</f>
        <v>28.727539354838708</v>
      </c>
      <c r="H212" s="113">
        <f>'[2]Daily deliveries-data for web'!H212</f>
        <v>278.85729746688003</v>
      </c>
      <c r="I212" s="113">
        <f>'[2]Daily deliveries-data for web'!I212</f>
        <v>820.89489856375656</v>
      </c>
      <c r="K212" s="113">
        <f t="shared" si="18"/>
        <v>-3.0693632000166318</v>
      </c>
      <c r="L212" s="113">
        <f>D212-D200</f>
        <v>0.70330410228532259</v>
      </c>
      <c r="M212" s="113">
        <f t="shared" si="18"/>
        <v>3.5745048645162569</v>
      </c>
      <c r="N212" s="113">
        <f t="shared" si="18"/>
        <v>-0.31137643541561744</v>
      </c>
      <c r="O212" s="113">
        <f t="shared" si="18"/>
        <v>-1.9080736974400061</v>
      </c>
      <c r="P212" s="113">
        <f t="shared" si="18"/>
        <v>-3.2398829913599911</v>
      </c>
      <c r="Q212" s="113">
        <f>I212-I200</f>
        <v>-4.25088735743077</v>
      </c>
    </row>
    <row r="213" spans="2:17" ht="15.5">
      <c r="B213" s="122">
        <v>45444</v>
      </c>
      <c r="C213" s="114">
        <f>'[2]Daily deliveries-data for web'!C213</f>
        <v>28.051316433333334</v>
      </c>
      <c r="D213" s="114">
        <f>'[2]Daily deliveries-data for web'!D213</f>
        <v>19.876919780134969</v>
      </c>
      <c r="E213" s="114">
        <f>'[2]Daily deliveries-data for web'!E213</f>
        <v>409.81430516</v>
      </c>
      <c r="F213" s="114">
        <f>'[2]Daily deliveries-data for web'!F213</f>
        <v>42.541989498691301</v>
      </c>
      <c r="G213" s="114">
        <f>'[2]Daily deliveries-data for web'!G213</f>
        <v>7.3727613311743703</v>
      </c>
      <c r="H213" s="114">
        <f>'[2]Daily deliveries-data for web'!H213</f>
        <v>273.51291153244802</v>
      </c>
      <c r="I213" s="114">
        <f>'[2]Daily deliveries-data for web'!I213</f>
        <v>781.17020373578202</v>
      </c>
      <c r="K213" s="114">
        <f t="shared" si="18"/>
        <v>-2.1581279666666653</v>
      </c>
      <c r="L213" s="114">
        <f>D213-D201</f>
        <v>0.65599987811714655</v>
      </c>
      <c r="M213" s="114">
        <f t="shared" si="18"/>
        <v>4.8742716933333554</v>
      </c>
      <c r="N213" s="114">
        <f t="shared" si="18"/>
        <v>5.7337233333328186E-2</v>
      </c>
      <c r="O213" s="114">
        <f t="shared" si="18"/>
        <v>-8.0399007237136111E-2</v>
      </c>
      <c r="P213" s="114">
        <f t="shared" si="18"/>
        <v>-4.7134613519040158</v>
      </c>
      <c r="Q213" s="114">
        <f>I213-I201</f>
        <v>-1.3643795210239205</v>
      </c>
    </row>
    <row r="214" spans="2:17" ht="15.5">
      <c r="B214" s="121">
        <v>45474</v>
      </c>
      <c r="C214" s="113">
        <f>'[2]Daily deliveries-data for web'!C214</f>
        <v>30.346673129032258</v>
      </c>
      <c r="D214" s="113">
        <f>'[2]Daily deliveries-data for web'!D214</f>
        <v>18.679680610099354</v>
      </c>
      <c r="E214" s="113">
        <f>'[2]Daily deliveries-data for web'!E214</f>
        <v>393.0375370451614</v>
      </c>
      <c r="F214" s="113">
        <f>'[2]Daily deliveries-data for web'!F214</f>
        <v>40.229474171822929</v>
      </c>
      <c r="G214" s="113">
        <f>'[2]Daily deliveries-data for web'!G214</f>
        <v>9.7115999999999989</v>
      </c>
      <c r="H214" s="113">
        <f>'[2]Daily deliveries-data for web'!H214</f>
        <v>268.82502820416005</v>
      </c>
      <c r="I214" s="113">
        <f>'[2]Daily deliveries-data for web'!I214</f>
        <v>760.82999316027599</v>
      </c>
      <c r="K214" s="113">
        <f t="shared" si="18"/>
        <v>-1.5181617419354865</v>
      </c>
      <c r="L214" s="113">
        <f t="shared" si="18"/>
        <v>0.28669559478052875</v>
      </c>
      <c r="M214" s="113">
        <f t="shared" si="18"/>
        <v>-0.60678983225790262</v>
      </c>
      <c r="N214" s="113">
        <f t="shared" si="18"/>
        <v>3.3116414538056915E-2</v>
      </c>
      <c r="O214" s="113">
        <f t="shared" si="18"/>
        <v>0.76551203013374192</v>
      </c>
      <c r="P214" s="113">
        <f t="shared" si="18"/>
        <v>-0.9520708790399226</v>
      </c>
      <c r="Q214" s="113">
        <f t="shared" si="18"/>
        <v>-1.9916984137810232</v>
      </c>
    </row>
    <row r="215" spans="2:17" ht="15.5">
      <c r="B215" s="122">
        <v>45505</v>
      </c>
      <c r="C215" s="167">
        <f>'[2]Daily deliveries-data for web'!C215</f>
        <v>32.025792290322585</v>
      </c>
      <c r="D215" s="167">
        <f>'[2]Daily deliveries-data for web'!D215</f>
        <v>21.997482960036248</v>
      </c>
      <c r="E215" s="167">
        <f>'[2]Daily deliveries-data for web'!E215</f>
        <v>377.82321917419358</v>
      </c>
      <c r="F215" s="167">
        <f>'[2]Daily deliveries-data for web'!F215</f>
        <v>38.508776290668195</v>
      </c>
      <c r="G215" s="167">
        <f>'[2]Daily deliveries-data for web'!G215</f>
        <v>44.422738064516132</v>
      </c>
      <c r="H215" s="167">
        <f>'[2]Daily deliveries-data for web'!H215</f>
        <v>268.65450804672003</v>
      </c>
      <c r="I215" s="167">
        <f>'[2]Daily deliveries-data for web'!I215</f>
        <v>783.43251682645678</v>
      </c>
      <c r="J215" s="150"/>
      <c r="K215" s="114">
        <f t="shared" si="18"/>
        <v>-2.1031439442848665</v>
      </c>
      <c r="L215" s="114">
        <f t="shared" ref="L215:L220" si="19">D215-D203</f>
        <v>0.59488762893330716</v>
      </c>
      <c r="M215" s="114">
        <f t="shared" si="18"/>
        <v>-2.3893288387096163</v>
      </c>
      <c r="N215" s="114">
        <f t="shared" si="18"/>
        <v>0.12167951647464292</v>
      </c>
      <c r="O215" s="114">
        <f t="shared" si="18"/>
        <v>3.657545198709677</v>
      </c>
      <c r="P215" s="114">
        <f t="shared" si="18"/>
        <v>1.1083810233600957</v>
      </c>
      <c r="Q215" s="114">
        <f t="shared" ref="Q215:Q220" si="20">I215-I203</f>
        <v>0.99002058448331809</v>
      </c>
    </row>
    <row r="216" spans="2:17" ht="15.5">
      <c r="B216" s="121">
        <v>45536</v>
      </c>
      <c r="C216" s="113">
        <f>'[2]Daily deliveries-data for web'!C216</f>
        <v>33.831716999999998</v>
      </c>
      <c r="D216" s="113">
        <f>'[2]Daily deliveries-data for web'!D216</f>
        <v>27.082056743653741</v>
      </c>
      <c r="E216" s="113">
        <f>'[2]Daily deliveries-data for web'!E216</f>
        <v>362.33558764000009</v>
      </c>
      <c r="F216" s="113">
        <f>'[2]Daily deliveries-data for web'!F216</f>
        <v>38.43333333333333</v>
      </c>
      <c r="G216" s="113">
        <f>'[2]Daily deliveries-data for web'!G216</f>
        <v>84.167200000000008</v>
      </c>
      <c r="H216" s="113">
        <f>'[2]Daily deliveries-data for web'!H216</f>
        <v>268.13868457046402</v>
      </c>
      <c r="I216" s="113">
        <f>'[2]Daily deliveries-data for web'!I216</f>
        <v>813.9885792874511</v>
      </c>
      <c r="K216" s="113">
        <f t="shared" si="18"/>
        <v>-0.64394470000000581</v>
      </c>
      <c r="L216" s="113">
        <f t="shared" si="19"/>
        <v>0.37677033622243528</v>
      </c>
      <c r="M216" s="113">
        <f t="shared" si="18"/>
        <v>-6.9418025466666222</v>
      </c>
      <c r="N216" s="113">
        <f t="shared" si="18"/>
        <v>0.53333333333333144</v>
      </c>
      <c r="O216" s="113">
        <f t="shared" si="18"/>
        <v>3.3452143254096001</v>
      </c>
      <c r="P216" s="113">
        <f t="shared" si="18"/>
        <v>1.1746944179200227</v>
      </c>
      <c r="Q216" s="113">
        <f t="shared" si="20"/>
        <v>-2.1557348337812527</v>
      </c>
    </row>
    <row r="217" spans="2:17" ht="15.5">
      <c r="B217" s="122">
        <v>45566</v>
      </c>
      <c r="C217" s="167">
        <f>'[2]Daily deliveries-data for web'!C217</f>
        <v>34.262732612903221</v>
      </c>
      <c r="D217" s="167">
        <f>'[2]Daily deliveries-data for web'!D217</f>
        <v>29.601724798691926</v>
      </c>
      <c r="E217" s="167">
        <f>'[2]Daily deliveries-data for web'!E217</f>
        <v>362.92969738064517</v>
      </c>
      <c r="F217" s="167">
        <f>'[2]Daily deliveries-data for web'!F217</f>
        <v>39.548387096774192</v>
      </c>
      <c r="G217" s="167">
        <f>'[2]Daily deliveries-data for web'!G217</f>
        <v>96.426789677419364</v>
      </c>
      <c r="H217" s="167">
        <f>'[2]Daily deliveries-data for web'!H217</f>
        <v>266.79299632800002</v>
      </c>
      <c r="I217" s="167">
        <f>'[2]Daily deliveries-data for web'!I217</f>
        <v>829.56232789443379</v>
      </c>
      <c r="K217" s="114">
        <f t="shared" si="18"/>
        <v>-0.1390037562161055</v>
      </c>
      <c r="L217" s="114">
        <f t="shared" si="19"/>
        <v>0.37339920467660193</v>
      </c>
      <c r="M217" s="114">
        <f t="shared" si="18"/>
        <v>2.7857198709677391</v>
      </c>
      <c r="N217" s="114">
        <f t="shared" si="18"/>
        <v>1.3489866364544838</v>
      </c>
      <c r="O217" s="114">
        <f t="shared" si="18"/>
        <v>1.9391990558454779</v>
      </c>
      <c r="P217" s="114">
        <f t="shared" si="18"/>
        <v>1.847301705599989</v>
      </c>
      <c r="Q217" s="114">
        <f t="shared" si="20"/>
        <v>8.1556027173280654</v>
      </c>
    </row>
    <row r="218" spans="2:17" ht="15.5">
      <c r="B218" s="121">
        <v>45597</v>
      </c>
      <c r="C218" s="113">
        <f>'[2]Daily deliveries-data for web'!C218</f>
        <v>33.960599933333334</v>
      </c>
      <c r="D218" s="113">
        <f>'[2]Daily deliveries-data for web'!D218</f>
        <v>28.932443272678537</v>
      </c>
      <c r="E218" s="113">
        <f>'[2]Daily deliveries-data for web'!E218</f>
        <v>359.26834064000008</v>
      </c>
      <c r="F218" s="113">
        <f>'[2]Daily deliveries-data for web'!F218</f>
        <v>40.733333333333334</v>
      </c>
      <c r="G218" s="113">
        <f>'[2]Daily deliveries-data for web'!G218</f>
        <v>93.166616000000005</v>
      </c>
      <c r="H218" s="113">
        <f>'[2]Daily deliveries-data for web'!H218</f>
        <v>264.13003986931204</v>
      </c>
      <c r="I218" s="113">
        <f>'[2]Daily deliveries-data for web'!I218</f>
        <v>820.1913730486574</v>
      </c>
      <c r="K218" s="113">
        <f>C218-C206</f>
        <v>0.49139613333333898</v>
      </c>
      <c r="L218" s="113">
        <f t="shared" si="19"/>
        <v>-6.7414133721275249E-2</v>
      </c>
      <c r="M218" s="113">
        <f t="shared" si="18"/>
        <v>6.4734288400001105</v>
      </c>
      <c r="N218" s="113">
        <f t="shared" si="18"/>
        <v>2.054000000000002</v>
      </c>
      <c r="O218" s="113">
        <f t="shared" si="18"/>
        <v>1.8919234704226682</v>
      </c>
      <c r="P218" s="113">
        <f t="shared" si="18"/>
        <v>-0.92507185411193404</v>
      </c>
      <c r="Q218" s="113">
        <f t="shared" si="20"/>
        <v>9.9182624559230135</v>
      </c>
    </row>
    <row r="219" spans="2:17" ht="15.5">
      <c r="B219" s="122">
        <v>45627</v>
      </c>
      <c r="C219" s="167">
        <f>'[2]Daily deliveries-data for web'!C219</f>
        <v>32.048693677419358</v>
      </c>
      <c r="D219" s="167">
        <f>'[2]Daily deliveries-data for web'!D219</f>
        <v>25.769382966823901</v>
      </c>
      <c r="E219" s="167">
        <f>'[2]Daily deliveries-data for web'!E219</f>
        <v>356.17637605161292</v>
      </c>
      <c r="F219" s="167">
        <f>'[2]Daily deliveries-data for web'!F219</f>
        <v>41.258064516129032</v>
      </c>
      <c r="G219" s="167">
        <f>'[2]Daily deliveries-data for web'!G219</f>
        <v>82.987188387096779</v>
      </c>
      <c r="H219" s="167">
        <f>'[2]Daily deliveries-data for web'!H219</f>
        <v>266.35248592127999</v>
      </c>
      <c r="I219" s="167">
        <f>'[2]Daily deliveries-data for web'!I219</f>
        <v>804.59219152036189</v>
      </c>
      <c r="J219" s="150"/>
      <c r="K219" s="114">
        <f t="shared" ref="K219:K221" si="21">C219-C207</f>
        <v>1.3650813837860092</v>
      </c>
      <c r="L219" s="114">
        <f t="shared" si="19"/>
        <v>-0.26456191495465475</v>
      </c>
      <c r="M219" s="114">
        <f t="shared" si="18"/>
        <v>-2.6418684774193366</v>
      </c>
      <c r="N219" s="114">
        <f t="shared" si="18"/>
        <v>1.7203225806451599</v>
      </c>
      <c r="O219" s="114">
        <f t="shared" si="18"/>
        <v>1.1708471800944835</v>
      </c>
      <c r="P219" s="114">
        <f t="shared" si="18"/>
        <v>-1.2646911676799846</v>
      </c>
      <c r="Q219" s="114">
        <f t="shared" si="20"/>
        <v>8.5129584471587805E-2</v>
      </c>
    </row>
    <row r="220" spans="2:17" ht="15.5">
      <c r="B220" s="121">
        <v>45658</v>
      </c>
      <c r="C220" s="113">
        <f>'[2]Daily deliveries-data for web'!C220</f>
        <v>28.410244387096775</v>
      </c>
      <c r="D220" s="113">
        <f>'[2]Daily deliveries-data for web'!D220</f>
        <v>22.846768099461194</v>
      </c>
      <c r="E220" s="113">
        <f>'[2]Daily deliveries-data for web'!E220</f>
        <v>367.58073612658069</v>
      </c>
      <c r="F220" s="113">
        <f>'[2]Daily deliveries-data for web'!F220</f>
        <v>41.354838709677416</v>
      </c>
      <c r="G220" s="113">
        <f>'[2]Daily deliveries-data for web'!G220</f>
        <v>76.935483870967744</v>
      </c>
      <c r="H220" s="113">
        <f>'[2]Daily deliveries-data for web'!H220</f>
        <v>272.44858154975998</v>
      </c>
      <c r="I220" s="113">
        <f>'[2]Daily deliveries-data for web'!I220</f>
        <v>809.57665274354383</v>
      </c>
      <c r="K220" s="113">
        <f t="shared" si="21"/>
        <v>1.496826533107825</v>
      </c>
      <c r="L220" s="113">
        <f t="shared" si="19"/>
        <v>-0.62147562550838842</v>
      </c>
      <c r="M220" s="113">
        <f t="shared" ref="M220:M221" si="22">E220-E208</f>
        <v>-1.1060603895483609</v>
      </c>
      <c r="N220" s="113">
        <f t="shared" ref="N220:N221" si="23">F220-F208</f>
        <v>1.3164135575892786</v>
      </c>
      <c r="O220" s="113">
        <f t="shared" ref="O220:O221" si="24">G220-G208</f>
        <v>1.9614659706221147</v>
      </c>
      <c r="P220" s="113">
        <f t="shared" ref="P220:P221" si="25">H220-H208</f>
        <v>1.2789011808000055</v>
      </c>
      <c r="Q220" s="113">
        <f t="shared" si="20"/>
        <v>4.3260712270624708</v>
      </c>
    </row>
    <row r="221" spans="2:17" ht="15.5">
      <c r="B221" s="122">
        <v>45689</v>
      </c>
      <c r="C221" s="114">
        <f>'[2]Daily deliveries-data for web'!C221</f>
        <v>26.515809642857143</v>
      </c>
      <c r="D221" s="114">
        <f>'[2]Daily deliveries-data for web'!D221</f>
        <v>20.441179045917927</v>
      </c>
      <c r="E221" s="114">
        <f>'[2]Daily deliveries-data for web'!E221</f>
        <v>379.37437387251435</v>
      </c>
      <c r="F221" s="114">
        <f>'[2]Daily deliveries-data for web'!F221</f>
        <v>42</v>
      </c>
      <c r="G221" s="114">
        <f>'[2]Daily deliveries-data for web'!G221</f>
        <v>66.607142857142861</v>
      </c>
      <c r="H221" s="114">
        <f>'[2]Daily deliveries-data for web'!H221</f>
        <v>278.85881996828573</v>
      </c>
      <c r="I221" s="114">
        <f>'[2]Daily deliveries-data for web'!I221</f>
        <v>813.79732538671806</v>
      </c>
      <c r="K221" s="114">
        <f t="shared" si="21"/>
        <v>2.8679584704433481</v>
      </c>
      <c r="L221" s="114">
        <f>D221-D209</f>
        <v>-0.29813478091978141</v>
      </c>
      <c r="M221" s="114">
        <f t="shared" si="22"/>
        <v>-9.058816913692624</v>
      </c>
      <c r="N221" s="114">
        <f t="shared" si="23"/>
        <v>1.1034482758620712</v>
      </c>
      <c r="O221" s="114">
        <f t="shared" si="24"/>
        <v>2.4947669979193137</v>
      </c>
      <c r="P221" s="114">
        <f t="shared" si="25"/>
        <v>2.628414926796097</v>
      </c>
      <c r="Q221" s="114">
        <f>I221-I209</f>
        <v>-0.26236302359143338</v>
      </c>
    </row>
  </sheetData>
  <mergeCells count="2">
    <mergeCell ref="C8:I8"/>
    <mergeCell ref="K8:Q8"/>
  </mergeCells>
  <pageMargins left="0.7" right="0.7" top="0.75" bottom="0.75" header="0.3" footer="0.3"/>
  <pageSetup paperSize="9" orientation="portrait" r:id="rId1"/>
  <ignoredErrors>
    <ignoredError sqref="I10:I138"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C63"/>
  <sheetViews>
    <sheetView zoomScale="90" zoomScaleNormal="90" workbookViewId="0">
      <selection activeCell="M70" sqref="M70"/>
    </sheetView>
  </sheetViews>
  <sheetFormatPr defaultRowHeight="14"/>
  <cols>
    <col min="1" max="1" width="13.75" customWidth="1"/>
    <col min="2" max="20" width="10.58203125" customWidth="1"/>
  </cols>
  <sheetData>
    <row r="1" spans="1:24">
      <c r="A1" s="7" t="s">
        <v>45</v>
      </c>
      <c r="B1" s="2"/>
      <c r="C1" s="2"/>
      <c r="D1" s="2"/>
      <c r="E1" s="2"/>
      <c r="F1" s="2"/>
      <c r="G1" s="2"/>
      <c r="H1" s="2"/>
      <c r="I1" s="2"/>
      <c r="J1" s="5"/>
      <c r="K1" s="8"/>
      <c r="L1" s="8"/>
      <c r="M1" s="8"/>
      <c r="N1" s="8"/>
      <c r="O1" s="8"/>
      <c r="P1" s="8"/>
      <c r="Q1" s="8"/>
      <c r="R1" s="8"/>
      <c r="S1" s="8"/>
      <c r="T1" s="8"/>
    </row>
    <row r="2" spans="1:24">
      <c r="A2" s="9"/>
      <c r="B2" s="10">
        <v>2009</v>
      </c>
      <c r="C2" s="10">
        <v>2010</v>
      </c>
      <c r="D2" s="10">
        <v>2011</v>
      </c>
      <c r="E2" s="10">
        <v>2012</v>
      </c>
      <c r="F2" s="10">
        <v>2013</v>
      </c>
      <c r="G2" s="10">
        <v>2014</v>
      </c>
      <c r="H2" s="10">
        <v>2015</v>
      </c>
      <c r="I2" s="10">
        <v>2016</v>
      </c>
      <c r="J2" s="10">
        <v>2017</v>
      </c>
      <c r="K2" s="10">
        <v>2018</v>
      </c>
      <c r="L2" s="10">
        <v>2019</v>
      </c>
      <c r="M2" s="19"/>
      <c r="N2" s="19"/>
      <c r="O2" s="19"/>
      <c r="P2" s="19" t="s">
        <v>56</v>
      </c>
      <c r="Q2" s="19"/>
      <c r="R2" s="19"/>
      <c r="S2" s="19"/>
      <c r="T2" s="19"/>
    </row>
    <row r="3" spans="1:24">
      <c r="A3" s="11" t="s">
        <v>2</v>
      </c>
      <c r="B3" s="13">
        <f>Argentina!D34+Australia!D33+'EU-27'!D36+'New Zealand'!D34+'United States'!D36</f>
        <v>20613.207009602545</v>
      </c>
      <c r="C3" s="13">
        <f>Argentina!E34+Australia!E33+'EU-27'!E36+'New Zealand'!E34+'United States'!E36</f>
        <v>20214.232113194928</v>
      </c>
      <c r="D3" s="13">
        <f>Argentina!F34+Australia!F33+'EU-27'!F36+'New Zealand'!F34+'United States'!F36</f>
        <v>20823.51539713316</v>
      </c>
      <c r="E3" s="13">
        <f>Argentina!G34+Australia!G33+'EU-27'!G36+'New Zealand'!G34+'United States'!G36</f>
        <v>21292.964895953755</v>
      </c>
      <c r="F3" s="13">
        <f>Argentina!H34+Australia!H33+'EU-27'!H36+'New Zealand'!H34+'United States'!H36</f>
        <v>21523.690972327953</v>
      </c>
      <c r="G3" s="13">
        <f>Argentina!I34+Australia!I33+'EU-27'!I36+'New Zealand'!I34+'United States'!I36</f>
        <v>22403.036935972203</v>
      </c>
      <c r="H3" s="13">
        <f>Argentina!J34+Australia!J33+'EU-27'!J36+'New Zealand'!J34+'United States'!J36</f>
        <v>22534.452236363701</v>
      </c>
      <c r="I3" s="13">
        <f>Argentina!K34+Australia!K33+'EU-27'!K36+'New Zealand'!K34+'United States'!K36</f>
        <v>22940.476060543671</v>
      </c>
      <c r="J3" s="13">
        <f>Argentina!L34+Australia!L33+'EU-27'!L36+'New Zealand'!L34+'United States'!L36</f>
        <v>22884.461147043738</v>
      </c>
      <c r="K3" s="13">
        <f>Argentina!M34+Australia!M33+'EU-27'!M36+'New Zealand'!M34+'United States'!M36</f>
        <v>23502.79522735122</v>
      </c>
      <c r="L3" s="13">
        <f>Argentina!N34+Australia!N33+'EU-27'!N36+'New Zealand'!N34+'United States'!N36</f>
        <v>23403.433222190073</v>
      </c>
      <c r="M3" s="27">
        <f t="shared" ref="M3:M7" si="0">L3/K3-1</f>
        <v>-4.2276675688990295E-3</v>
      </c>
      <c r="N3" s="11" t="s">
        <v>33</v>
      </c>
      <c r="O3" s="27">
        <f>K3/J3-1</f>
        <v>2.7019822592036835E-2</v>
      </c>
      <c r="P3" s="26">
        <f>K3-J3</f>
        <v>618.33408030748251</v>
      </c>
      <c r="Q3" s="13"/>
      <c r="R3" s="13"/>
      <c r="S3" s="13"/>
      <c r="T3" s="13"/>
    </row>
    <row r="4" spans="1:24">
      <c r="A4" s="11" t="s">
        <v>3</v>
      </c>
      <c r="B4" s="13">
        <f>Argentina!D35+Australia!D34+'EU-27'!D37+'New Zealand'!D35+'United States'!D37</f>
        <v>18502.203673641779</v>
      </c>
      <c r="C4" s="13">
        <f>Argentina!E35+Australia!E34+'EU-27'!E37+'New Zealand'!E35+'United States'!E37</f>
        <v>18438.702166018811</v>
      </c>
      <c r="D4" s="13">
        <f>Argentina!F35+Australia!F34+'EU-27'!F37+'New Zealand'!F35+'United States'!F37</f>
        <v>18981.863008573921</v>
      </c>
      <c r="E4" s="13">
        <f>Argentina!G35+Australia!G34+'EU-27'!G37+'New Zealand'!G35+'United States'!G37</f>
        <v>20663.354695956285</v>
      </c>
      <c r="F4" s="13">
        <f>Argentina!H35+Australia!H34+'EU-27'!H37+'New Zealand'!H35+'United States'!H37</f>
        <v>19471.10683325008</v>
      </c>
      <c r="G4" s="13">
        <f>Argentina!I35+Australia!I34+'EU-27'!I37+'New Zealand'!I35+'United States'!I37</f>
        <v>20325.262436401874</v>
      </c>
      <c r="H4" s="13">
        <f>Argentina!J35+Australia!J34+'EU-27'!J37+'New Zealand'!J35+'United States'!J37</f>
        <v>20116.974318716835</v>
      </c>
      <c r="I4" s="13">
        <f>Argentina!K35+Australia!K34+'EU-27'!K37+'New Zealand'!K35+'United States'!K37</f>
        <v>21552.509714993277</v>
      </c>
      <c r="J4" s="13">
        <f>Argentina!L35+Australia!L34+'EU-27'!L37+'New Zealand'!L35+'United States'!L37</f>
        <v>20829.13629731887</v>
      </c>
      <c r="K4" s="13">
        <f>Argentina!M35+Australia!M34+'EU-27'!M37+'New Zealand'!M35+'United States'!M37</f>
        <v>21318.685490645017</v>
      </c>
      <c r="L4" s="13">
        <f>Argentina!N35+Australia!N34+'EU-27'!N37+'New Zealand'!N35+'United States'!N37</f>
        <v>21103.419140346297</v>
      </c>
      <c r="M4" s="27">
        <f t="shared" si="0"/>
        <v>-1.0097543321476499E-2</v>
      </c>
      <c r="N4" s="11" t="s">
        <v>32</v>
      </c>
      <c r="O4" s="27">
        <f t="shared" ref="O4:O8" si="1">K4/J4-1</f>
        <v>2.3503096160024661E-2</v>
      </c>
      <c r="P4" s="26">
        <f t="shared" ref="P4:P9" si="2">K4-J4</f>
        <v>489.54919332614736</v>
      </c>
      <c r="Q4" s="13"/>
      <c r="R4" s="13"/>
      <c r="S4" s="13"/>
      <c r="T4" s="13"/>
    </row>
    <row r="5" spans="1:24">
      <c r="A5" s="11" t="s">
        <v>4</v>
      </c>
      <c r="B5" s="13">
        <f>Argentina!D36+Australia!D35+'EU-27'!D38+'New Zealand'!D36+'United States'!D38</f>
        <v>20493.888647717427</v>
      </c>
      <c r="C5" s="13">
        <f>Argentina!E36+Australia!E35+'EU-27'!E38+'New Zealand'!E36+'United States'!E38</f>
        <v>20457.971936244787</v>
      </c>
      <c r="D5" s="13">
        <f>Argentina!F36+Australia!F35+'EU-27'!F38+'New Zealand'!F36+'United States'!F38</f>
        <v>21109.427919034115</v>
      </c>
      <c r="E5" s="13">
        <f>Argentina!G36+Australia!G35+'EU-27'!G38+'New Zealand'!G36+'United States'!G38</f>
        <v>21837.318454160617</v>
      </c>
      <c r="F5" s="13">
        <f>Argentina!H36+Australia!H35+'EU-27'!H38+'New Zealand'!H36+'United States'!H38</f>
        <v>21313.576032913814</v>
      </c>
      <c r="G5" s="13">
        <f>Argentina!I36+Australia!I35+'EU-27'!I38+'New Zealand'!I36+'United States'!I38</f>
        <v>22326.122407599345</v>
      </c>
      <c r="H5" s="13">
        <f>Argentina!J36+Australia!J35+'EU-27'!J38+'New Zealand'!J36+'United States'!J38</f>
        <v>22356.620494884857</v>
      </c>
      <c r="I5" s="13">
        <f>Argentina!K36+Australia!K35+'EU-27'!K38+'New Zealand'!K36+'United States'!K38</f>
        <v>23075.966108210123</v>
      </c>
      <c r="J5" s="13">
        <f>Argentina!L36+Australia!L35+'EU-27'!L38+'New Zealand'!L36+'United States'!L38</f>
        <v>23431.237586789674</v>
      </c>
      <c r="K5" s="13">
        <f>Argentina!M36+Australia!M35+'EU-27'!M38+'New Zealand'!M36+'United States'!M38</f>
        <v>23719.861075614601</v>
      </c>
      <c r="L5" s="13">
        <f>Argentina!N36+Australia!N35+'EU-27'!N38+'New Zealand'!N36+'United States'!N38</f>
        <v>23490.045566617613</v>
      </c>
      <c r="M5" s="27">
        <f t="shared" si="0"/>
        <v>-9.6887375631913297E-3</v>
      </c>
      <c r="N5" s="11" t="s">
        <v>34</v>
      </c>
      <c r="O5" s="27">
        <f t="shared" si="1"/>
        <v>1.2317893485389364E-2</v>
      </c>
      <c r="P5" s="26">
        <f t="shared" si="2"/>
        <v>288.62348882492734</v>
      </c>
      <c r="Q5" s="13"/>
      <c r="R5" s="13"/>
      <c r="S5" s="13"/>
      <c r="T5" s="13"/>
    </row>
    <row r="6" spans="1:24">
      <c r="A6" s="11" t="s">
        <v>5</v>
      </c>
      <c r="B6" s="13">
        <f>Argentina!D37+Australia!D36+'EU-27'!E27+'New Zealand'!D37+'United States'!E27</f>
        <v>20023.527828362152</v>
      </c>
      <c r="C6" s="13">
        <f>Argentina!E37+Australia!E36+'EU-27'!F27+'New Zealand'!E37+'United States'!F27</f>
        <v>19921.518075937558</v>
      </c>
      <c r="D6" s="13">
        <f>Argentina!F37+Australia!F36+'EU-27'!G27+'New Zealand'!F37+'United States'!G27</f>
        <v>20683.11577574347</v>
      </c>
      <c r="E6" s="13">
        <f>Argentina!G37+Australia!G36+'EU-27'!H27+'New Zealand'!G37+'United States'!H27</f>
        <v>20751.356004959998</v>
      </c>
      <c r="F6" s="13">
        <f>Argentina!H37+Australia!H36+'EU-27'!I27+'New Zealand'!H37+'United States'!I27</f>
        <v>20610.781890870116</v>
      </c>
      <c r="G6" s="13">
        <f>Argentina!I37+Australia!I36+'EU-27'!J27+'New Zealand'!I37+'United States'!J27</f>
        <v>21828.599844982367</v>
      </c>
      <c r="H6" s="13">
        <f>Argentina!J37+Australia!J36+'EU-27'!K27+'New Zealand'!J37+'United States'!K27</f>
        <v>22377.256428089153</v>
      </c>
      <c r="I6" s="13">
        <f>Argentina!K37+Australia!K36+'EU-27'!L27+'New Zealand'!K37+'United States'!L27</f>
        <v>22453.290340303345</v>
      </c>
      <c r="J6" s="13">
        <f>Argentina!L37+Australia!L36+'EU-27'!M27+'New Zealand'!L37+'United States'!M27</f>
        <v>22821.232261122623</v>
      </c>
      <c r="K6" s="13">
        <f>Argentina!M37+Australia!M36+'EU-27'!N27+'New Zealand'!M37+'United States'!N27</f>
        <v>23127.12694781621</v>
      </c>
      <c r="L6" s="13">
        <f>Argentina!N37+Australia!N36+'EU-27'!O27+'New Zealand'!N37+'United States'!O27</f>
        <v>23036.948668019377</v>
      </c>
      <c r="M6" s="27">
        <f t="shared" si="0"/>
        <v>-3.8992426512948208E-3</v>
      </c>
      <c r="N6" s="11" t="s">
        <v>35</v>
      </c>
      <c r="O6" s="27">
        <f t="shared" si="1"/>
        <v>1.3403951337662701E-2</v>
      </c>
      <c r="P6" s="26">
        <f t="shared" si="2"/>
        <v>305.89468669358757</v>
      </c>
      <c r="Q6" s="13"/>
      <c r="R6" s="13"/>
      <c r="S6" s="13"/>
      <c r="T6" s="13"/>
    </row>
    <row r="7" spans="1:24">
      <c r="A7" s="11" t="s">
        <v>0</v>
      </c>
      <c r="B7" s="13">
        <f>Argentina!D38+Australia!D37+'EU-27'!E28+'New Zealand'!D38+'United States'!E28</f>
        <v>20170.187756279727</v>
      </c>
      <c r="C7" s="13">
        <f>Argentina!E38+Australia!E37+'EU-27'!F28+'New Zealand'!E38+'United States'!F28</f>
        <v>20449.23845762316</v>
      </c>
      <c r="D7" s="13">
        <f>Argentina!F38+Australia!F37+'EU-27'!G28+'New Zealand'!F38+'United States'!G28</f>
        <v>20966.157515274106</v>
      </c>
      <c r="E7" s="13">
        <f>Argentina!G38+Australia!G37+'EU-27'!H28+'New Zealand'!G38+'United States'!H28</f>
        <v>20111.956649904518</v>
      </c>
      <c r="F7" s="13">
        <f>Argentina!H38+Australia!H37+'EU-27'!I28+'New Zealand'!H38+'United States'!I28</f>
        <v>21346.323361670722</v>
      </c>
      <c r="G7" s="13">
        <f>Argentina!I38+Australia!I37+'EU-27'!J28+'New Zealand'!I38+'United States'!J28</f>
        <v>22142.607208662506</v>
      </c>
      <c r="H7" s="13">
        <f>Argentina!J38+Australia!J37+'EU-27'!K28+'New Zealand'!J38+'United States'!K28</f>
        <v>22789.381929768631</v>
      </c>
      <c r="I7" s="13">
        <f>Argentina!K38+Australia!K37+'EU-27'!L28+'New Zealand'!K38+'United States'!L28</f>
        <v>22862.649580113739</v>
      </c>
      <c r="J7" s="13">
        <f>Argentina!L38+Australia!L37+'EU-27'!M28+'New Zealand'!L38+'United States'!M28</f>
        <v>23142.836500471683</v>
      </c>
      <c r="K7" s="13">
        <f>Argentina!M38+Australia!M37+'EU-27'!N28+'New Zealand'!M38+'United States'!N28</f>
        <v>23540.381507784125</v>
      </c>
      <c r="L7" s="13">
        <f>Argentina!N38+Australia!N37+'EU-27'!O28+'New Zealand'!N38+'United States'!O28</f>
        <v>23363.011116337842</v>
      </c>
      <c r="M7" s="27">
        <f t="shared" si="0"/>
        <v>-7.5347288397866752E-3</v>
      </c>
      <c r="N7" s="11" t="s">
        <v>0</v>
      </c>
      <c r="O7" s="27">
        <f t="shared" si="1"/>
        <v>1.7177886008240106E-2</v>
      </c>
      <c r="P7" s="26">
        <f t="shared" si="2"/>
        <v>397.54500731244116</v>
      </c>
      <c r="Q7" s="12"/>
      <c r="R7" s="12"/>
      <c r="S7" s="12"/>
      <c r="T7" s="12"/>
    </row>
    <row r="8" spans="1:24">
      <c r="A8" s="11" t="s">
        <v>6</v>
      </c>
      <c r="B8" s="13">
        <f>Argentina!E27+Australia!D38+'EU-27'!E29+'New Zealand'!E27+'United States'!E29</f>
        <v>18814.190266607053</v>
      </c>
      <c r="C8" s="13">
        <f>Argentina!F27+Australia!E38+'EU-27'!F29+'New Zealand'!F27+'United States'!F29</f>
        <v>19173.011224661481</v>
      </c>
      <c r="D8" s="13">
        <f>Argentina!G27+Australia!F38+'EU-27'!G29+'New Zealand'!G27+'United States'!G29</f>
        <v>19428.341885186896</v>
      </c>
      <c r="E8" s="13">
        <f>Argentina!H27+Australia!G38+'EU-27'!H29+'New Zealand'!H27+'United States'!H29</f>
        <v>18728.088856309685</v>
      </c>
      <c r="F8" s="13">
        <f>Argentina!I27+Australia!H38+'EU-27'!I29+'New Zealand'!I27+'United States'!I29</f>
        <v>19797.823016741077</v>
      </c>
      <c r="G8" s="13">
        <f>Argentina!J27+Australia!I38+'EU-27'!J29+'New Zealand'!J27+'United States'!J29</f>
        <v>20582.461926110947</v>
      </c>
      <c r="H8" s="13">
        <f>Argentina!K27+Australia!J38+'EU-27'!K29+'New Zealand'!K27+'United States'!K29</f>
        <v>21235.926442243574</v>
      </c>
      <c r="I8" s="13">
        <f>Argentina!L27+Australia!K38+'EU-27'!L29+'New Zealand'!L27+'United States'!L29</f>
        <v>20943.843558411987</v>
      </c>
      <c r="J8" s="13">
        <f>Argentina!M27+Australia!L38+'EU-27'!M29+'New Zealand'!M27+'United States'!M29</f>
        <v>21418.748092985534</v>
      </c>
      <c r="K8" s="13">
        <f>Argentina!N27+Australia!M38+'EU-27'!N29+'New Zealand'!N27+'United States'!N29</f>
        <v>21708.721928571107</v>
      </c>
      <c r="L8" s="13">
        <f>Argentina!O27+Australia!N38+'EU-27'!O29+'New Zealand'!O27+'United States'!O29</f>
        <v>21601.527170825488</v>
      </c>
      <c r="M8" s="27">
        <f>L8/K8-1</f>
        <v>-4.9378659000895997E-3</v>
      </c>
      <c r="N8" s="11" t="s">
        <v>36</v>
      </c>
      <c r="O8" s="27">
        <f t="shared" si="1"/>
        <v>1.3538318594845222E-2</v>
      </c>
      <c r="P8" s="26">
        <f t="shared" si="2"/>
        <v>289.9738355855734</v>
      </c>
      <c r="Q8" s="12"/>
      <c r="R8" s="12"/>
      <c r="S8" s="12"/>
      <c r="T8" s="12"/>
      <c r="U8" s="16"/>
    </row>
    <row r="9" spans="1:24">
      <c r="A9" s="11" t="s">
        <v>7</v>
      </c>
      <c r="B9" s="13">
        <f>Argentina!E28+Australia!E27+'EU-27'!E30+'New Zealand'!E28+'United States'!E30</f>
        <v>18765.729318643149</v>
      </c>
      <c r="C9" s="13">
        <f>Argentina!F28+Australia!F27+'EU-27'!F30+'New Zealand'!F28+'United States'!F30</f>
        <v>19167.523829400143</v>
      </c>
      <c r="D9" s="13">
        <f>Argentina!G28+Australia!G27+'EU-27'!G30+'New Zealand'!G28+'United States'!G30</f>
        <v>19550.735898520939</v>
      </c>
      <c r="E9" s="13">
        <f>Argentina!H28+Australia!H27+'EU-27'!H30+'New Zealand'!H28+'United States'!H30</f>
        <v>18375.801004741559</v>
      </c>
      <c r="F9" s="13">
        <f>Argentina!I28+Australia!I27+'EU-27'!I30+'New Zealand'!I28+'United States'!I30</f>
        <v>19944.465253746232</v>
      </c>
      <c r="G9" s="13">
        <f>Argentina!J28+Australia!J27+'EU-27'!J30+'New Zealand'!J28+'United States'!J30</f>
        <v>20718.215712560588</v>
      </c>
      <c r="H9" s="13">
        <f>Argentina!K28+Australia!K27+'EU-27'!K30+'New Zealand'!K28+'United States'!K30</f>
        <v>21365.210156528381</v>
      </c>
      <c r="I9" s="13">
        <f>Argentina!L28+Australia!L27+'EU-27'!L30+'New Zealand'!L28+'United States'!L30</f>
        <v>21082.420342546902</v>
      </c>
      <c r="J9" s="13">
        <f>Argentina!M28+Australia!M27+'EU-27'!M30+'New Zealand'!M28+'United States'!M30</f>
        <v>21632.960004617715</v>
      </c>
      <c r="K9" s="13">
        <f>Argentina!N28+Australia!N27+'EU-27'!N30+'New Zealand'!N28+'United States'!N30</f>
        <v>21812.507140106831</v>
      </c>
      <c r="L9" s="13">
        <f>Argentina!O28+Australia!O27+'EU-27'!O30+'New Zealand'!O28+'United States'!O30</f>
        <v>21788.788455588467</v>
      </c>
      <c r="M9" s="27">
        <f t="shared" ref="M9:M13" si="3">L9/K9-1</f>
        <v>-1.0873891921737711E-3</v>
      </c>
      <c r="N9" s="11" t="s">
        <v>37</v>
      </c>
      <c r="O9" s="27">
        <f>K9/J9-1</f>
        <v>8.2997026505291505E-3</v>
      </c>
      <c r="P9" s="26">
        <f t="shared" si="2"/>
        <v>179.54713548911604</v>
      </c>
      <c r="Q9" s="12"/>
      <c r="R9" s="12"/>
      <c r="S9" s="12"/>
      <c r="T9" s="12"/>
      <c r="U9" s="16"/>
    </row>
    <row r="10" spans="1:24">
      <c r="A10" s="11" t="s">
        <v>8</v>
      </c>
      <c r="B10" s="13">
        <f>Argentina!E29+Australia!E28+'EU-27'!E31+'New Zealand'!E29+'United States'!E31</f>
        <v>19270.482321516723</v>
      </c>
      <c r="C10" s="13">
        <f>Argentina!F29+Australia!F28+'EU-27'!F31+'New Zealand'!F29+'United States'!F31</f>
        <v>19761.529814071706</v>
      </c>
      <c r="D10" s="13">
        <f>Argentina!G29+Australia!G28+'EU-27'!G31+'New Zealand'!G29+'United States'!G31</f>
        <v>20267.546624323149</v>
      </c>
      <c r="E10" s="13">
        <f>Argentina!H29+Australia!H28+'EU-27'!H31+'New Zealand'!H29+'United States'!H31</f>
        <v>19593.786255450934</v>
      </c>
      <c r="F10" s="13">
        <f>Argentina!I29+Australia!I28+'EU-27'!I31+'New Zealand'!I29+'United States'!I31</f>
        <v>20871.297024271444</v>
      </c>
      <c r="G10" s="13">
        <f>Argentina!J29+Australia!J28+'EU-27'!J31+'New Zealand'!J29+'United States'!J31</f>
        <v>21612.007789443305</v>
      </c>
      <c r="H10" s="13">
        <f>Argentina!K29+Australia!K28+'EU-27'!K31+'New Zealand'!K29+'United States'!K31</f>
        <v>22179.760986120058</v>
      </c>
      <c r="I10" s="13">
        <f>Argentina!L29+Australia!L28+'EU-27'!L31+'New Zealand'!L29+'United States'!L31</f>
        <v>21923.324832553306</v>
      </c>
      <c r="J10" s="13">
        <f>Argentina!M29+Australia!M28+'EU-27'!M31+'New Zealand'!M29+'United States'!M31</f>
        <v>22373.617902835547</v>
      </c>
      <c r="K10" s="13">
        <f>Argentina!N29+Australia!N28+'EU-27'!N31+'New Zealand'!N29+'United States'!N31</f>
        <v>22562.620631655143</v>
      </c>
      <c r="L10" s="13">
        <f>Argentina!O29+Australia!O28+'EU-27'!O31+'New Zealand'!O29+'United States'!O31</f>
        <v>22659.458853748576</v>
      </c>
      <c r="M10" s="27">
        <f t="shared" si="3"/>
        <v>4.2919758158574961E-3</v>
      </c>
      <c r="N10" s="11" t="s">
        <v>38</v>
      </c>
      <c r="O10" s="27">
        <f t="shared" ref="O10:O13" si="4">K10/J10-1</f>
        <v>8.4475711367022477E-3</v>
      </c>
      <c r="P10" s="26">
        <f t="shared" ref="P10:P13" si="5">K10-J10</f>
        <v>189.00272881959609</v>
      </c>
      <c r="Q10" s="12"/>
      <c r="R10" s="12"/>
      <c r="S10" s="12"/>
      <c r="T10" s="12"/>
      <c r="U10" s="16"/>
      <c r="V10" s="177" t="s">
        <v>47</v>
      </c>
      <c r="W10" s="177"/>
      <c r="X10" s="177"/>
    </row>
    <row r="11" spans="1:24">
      <c r="A11" s="11" t="s">
        <v>9</v>
      </c>
      <c r="B11" s="13">
        <f>Argentina!E30+Australia!E29+'EU-27'!E32+'New Zealand'!E30+'United States'!E32</f>
        <v>19617.299520863915</v>
      </c>
      <c r="C11" s="13">
        <f>Argentina!F30+Australia!F29+'EU-27'!F32+'New Zealand'!F30+'United States'!F32</f>
        <v>20240.268629314334</v>
      </c>
      <c r="D11" s="13">
        <f>Argentina!G30+Australia!G29+'EU-27'!G32+'New Zealand'!G30+'United States'!G32</f>
        <v>20921.94969930757</v>
      </c>
      <c r="E11" s="13">
        <f>Argentina!H30+Australia!H29+'EU-27'!H32+'New Zealand'!H30+'United States'!H32</f>
        <v>20173.136895887197</v>
      </c>
      <c r="F11" s="13">
        <f>Argentina!I30+Australia!I29+'EU-27'!I32+'New Zealand'!I30+'United States'!I32</f>
        <v>21300.805493206513</v>
      </c>
      <c r="G11" s="13">
        <f>Argentina!J30+Australia!J29+'EU-27'!J32+'New Zealand'!J30+'United States'!J32</f>
        <v>22345.614812756383</v>
      </c>
      <c r="H11" s="13">
        <f>Argentina!K30+Australia!K29+'EU-27'!K32+'New Zealand'!K30+'United States'!K32</f>
        <v>22603.300196137985</v>
      </c>
      <c r="I11" s="13">
        <f>Argentina!L30+Australia!L29+'EU-27'!L32+'New Zealand'!L30+'United States'!L32</f>
        <v>22283.873583043391</v>
      </c>
      <c r="J11" s="13">
        <f>Argentina!M30+Australia!M29+'EU-27'!M32+'New Zealand'!M30+'United States'!M32</f>
        <v>22794.391242424867</v>
      </c>
      <c r="K11" s="13">
        <f>Argentina!N30+Australia!N29+'EU-27'!N32+'New Zealand'!N30+'United States'!N32</f>
        <v>23062.381564607</v>
      </c>
      <c r="L11" s="13">
        <f>Argentina!O30+Australia!O29+'EU-27'!O32+'New Zealand'!O30+'United States'!O32</f>
        <v>23148.246105330221</v>
      </c>
      <c r="M11" s="27">
        <f t="shared" si="3"/>
        <v>3.7231428368609265E-3</v>
      </c>
      <c r="N11" s="11" t="s">
        <v>39</v>
      </c>
      <c r="O11" s="27">
        <f t="shared" si="4"/>
        <v>1.1756853663341005E-2</v>
      </c>
      <c r="P11" s="26">
        <f t="shared" si="5"/>
        <v>267.99032218213324</v>
      </c>
      <c r="Q11" s="12"/>
      <c r="R11" s="12"/>
      <c r="S11" s="12"/>
      <c r="T11" s="12"/>
      <c r="U11" s="16">
        <v>41730</v>
      </c>
      <c r="V11" s="14">
        <f>SUM(F7:F14,G3:G6)</f>
        <v>256392.7736985638</v>
      </c>
    </row>
    <row r="12" spans="1:24">
      <c r="A12" s="11" t="s">
        <v>10</v>
      </c>
      <c r="B12" s="13">
        <f>Argentina!E31+Australia!E30+'EU-27'!E33+'New Zealand'!E31+'United States'!E33</f>
        <v>20593.756356172747</v>
      </c>
      <c r="C12" s="13">
        <f>Argentina!F31+Australia!F30+'EU-27'!F33+'New Zealand'!F31+'United States'!F33</f>
        <v>21313.279438276517</v>
      </c>
      <c r="D12" s="13">
        <f>Argentina!G31+Australia!G30+'EU-27'!G33+'New Zealand'!G31+'United States'!G33</f>
        <v>21923.542277268934</v>
      </c>
      <c r="E12" s="13">
        <f>Argentina!H31+Australia!H30+'EU-27'!H33+'New Zealand'!H31+'United States'!H33</f>
        <v>21552.358035653117</v>
      </c>
      <c r="F12" s="13">
        <f>Argentina!I31+Australia!I30+'EU-27'!I33+'New Zealand'!I31+'United States'!I33</f>
        <v>22536.209394621539</v>
      </c>
      <c r="G12" s="13">
        <f>Argentina!J31+Australia!J30+'EU-27'!J33+'New Zealand'!J31+'United States'!J33</f>
        <v>23206.66779415384</v>
      </c>
      <c r="H12" s="13">
        <f>Argentina!K31+Australia!K30+'EU-27'!K33+'New Zealand'!K31+'United States'!K33</f>
        <v>23855.519763661523</v>
      </c>
      <c r="I12" s="13">
        <f>Argentina!L31+Australia!L30+'EU-27'!L33+'New Zealand'!L31+'United States'!L33</f>
        <v>23201.529263654185</v>
      </c>
      <c r="J12" s="13">
        <f>Argentina!M31+Australia!M30+'EU-27'!M33+'New Zealand'!M31+'United States'!M33</f>
        <v>23998.725651301036</v>
      </c>
      <c r="K12" s="13">
        <f>Argentina!N31+Australia!N30+'EU-27'!N33+'New Zealand'!N31+'United States'!N33</f>
        <v>24177.927762799351</v>
      </c>
      <c r="L12" s="13">
        <f>Argentina!O31+Australia!O30+'EU-27'!O33+'New Zealand'!O31+'United States'!O33</f>
        <v>24215.319198098536</v>
      </c>
      <c r="M12" s="27">
        <f t="shared" si="3"/>
        <v>1.5465111677899213E-3</v>
      </c>
      <c r="N12" s="11" t="s">
        <v>40</v>
      </c>
      <c r="O12" s="27">
        <f t="shared" si="4"/>
        <v>7.4671511355270948E-3</v>
      </c>
      <c r="P12" s="26">
        <f t="shared" si="5"/>
        <v>179.20211149831448</v>
      </c>
      <c r="Q12" s="12"/>
      <c r="R12" s="12"/>
      <c r="S12" s="12"/>
      <c r="T12" s="12"/>
      <c r="U12" s="16">
        <v>41760</v>
      </c>
      <c r="V12" s="14">
        <f>SUM(F8:F14,G3:G7)</f>
        <v>257189.05754555558</v>
      </c>
    </row>
    <row r="13" spans="1:24">
      <c r="A13" s="11" t="s">
        <v>11</v>
      </c>
      <c r="B13" s="13">
        <f>Argentina!E32+Australia!E31+'EU-27'!E34+'New Zealand'!E32+'United States'!E34</f>
        <v>19852.02834981637</v>
      </c>
      <c r="C13" s="13">
        <f>Argentina!F32+Australia!F31+'EU-27'!F34+'New Zealand'!F32+'United States'!F34</f>
        <v>20476.939967424543</v>
      </c>
      <c r="D13" s="13">
        <f>Argentina!G32+Australia!G31+'EU-27'!G34+'New Zealand'!G32+'United States'!G34</f>
        <v>20951.174600752438</v>
      </c>
      <c r="E13" s="13">
        <f>Argentina!H32+Australia!H31+'EU-27'!H34+'New Zealand'!H32+'United States'!H34</f>
        <v>21472.475317304896</v>
      </c>
      <c r="F13" s="13">
        <f>Argentina!I32+Australia!I31+'EU-27'!I34+'New Zealand'!I32+'United States'!I34</f>
        <v>21581.497092952581</v>
      </c>
      <c r="G13" s="13">
        <f>Argentina!J32+Australia!J31+'EU-27'!J34+'New Zealand'!J32+'United States'!J34</f>
        <v>22104.055314315476</v>
      </c>
      <c r="H13" s="13">
        <f>Argentina!K32+Australia!K31+'EU-27'!K34+'New Zealand'!K32+'United States'!K34</f>
        <v>22735.193436492038</v>
      </c>
      <c r="I13" s="13">
        <f>Argentina!L32+Australia!L31+'EU-27'!L34+'New Zealand'!L32+'United States'!L34</f>
        <v>22181.324049527626</v>
      </c>
      <c r="J13" s="13">
        <f>Argentina!M32+Australia!M31+'EU-27'!M34+'New Zealand'!M32+'United States'!M34</f>
        <v>23077.472358338029</v>
      </c>
      <c r="K13" s="13">
        <f>Argentina!N32+Australia!N31+'EU-27'!N34+'New Zealand'!N32+'United States'!N34</f>
        <v>22988.061834310389</v>
      </c>
      <c r="L13" s="13">
        <f>Argentina!O32+Australia!O31+'EU-27'!O34+'New Zealand'!O32+'United States'!O34</f>
        <v>23112.699043303044</v>
      </c>
      <c r="M13" s="27">
        <f t="shared" si="3"/>
        <v>5.4218232877132344E-3</v>
      </c>
      <c r="N13" s="11" t="s">
        <v>41</v>
      </c>
      <c r="O13" s="27">
        <f t="shared" si="4"/>
        <v>-3.8743638228359023E-3</v>
      </c>
      <c r="P13" s="26">
        <f t="shared" si="5"/>
        <v>-89.410524027640349</v>
      </c>
      <c r="Q13" s="31"/>
      <c r="R13" s="31"/>
      <c r="S13" s="31"/>
      <c r="T13" s="31"/>
      <c r="U13" s="16">
        <v>41791</v>
      </c>
      <c r="V13" s="14">
        <f>SUM(F9:F14,G3:G8)</f>
        <v>257973.69645492546</v>
      </c>
    </row>
    <row r="14" spans="1:24">
      <c r="A14" s="11" t="s">
        <v>12</v>
      </c>
      <c r="B14" s="13">
        <f>Argentina!E33+Australia!E32+'EU-27'!E35+'New Zealand'!E33+'United States'!E35</f>
        <v>20411.69391744036</v>
      </c>
      <c r="C14" s="13">
        <f>Argentina!F33+Australia!F32+'EU-27'!F35+'New Zealand'!F33+'United States'!F35</f>
        <v>20611.150848930341</v>
      </c>
      <c r="D14" s="13">
        <f>Argentina!G33+Australia!G32+'EU-27'!G35+'New Zealand'!G33+'United States'!G35</f>
        <v>21509.943125199163</v>
      </c>
      <c r="E14" s="13">
        <f>Argentina!H33+Australia!H32+'EU-27'!H35+'New Zealand'!H33+'United States'!H35</f>
        <v>20747.530294798256</v>
      </c>
      <c r="F14" s="13">
        <f>Argentina!I33+Australia!I32+'EU-27'!I35+'New Zealand'!I33+'United States'!I35</f>
        <v>22131.331436397879</v>
      </c>
      <c r="G14" s="13">
        <f>Argentina!J33+Australia!J32+'EU-27'!J35+'New Zealand'!J33+'United States'!J35</f>
        <v>22633.269316223359</v>
      </c>
      <c r="H14" s="13">
        <f>Argentina!K33+Australia!K32+'EU-27'!K35+'New Zealand'!K33+'United States'!K35</f>
        <v>23253.924825386875</v>
      </c>
      <c r="I14" s="13">
        <f>Argentina!L33+Australia!L32+'EU-27'!L35+'New Zealand'!L33+'United States'!L35</f>
        <v>22868.526844002383</v>
      </c>
      <c r="J14" s="13">
        <f>Argentina!M33+Australia!M32+'EU-27'!M35+'New Zealand'!M33+'United States'!M35</f>
        <v>23457.26706740693</v>
      </c>
      <c r="K14" s="13">
        <f>Argentina!N33+Australia!N32+'EU-27'!N35+'New Zealand'!N33+'United States'!N35</f>
        <v>23433.132354772657</v>
      </c>
      <c r="L14" s="13"/>
      <c r="M14" s="29"/>
      <c r="N14" s="11" t="s">
        <v>42</v>
      </c>
      <c r="O14" s="27"/>
      <c r="P14" s="26"/>
      <c r="Q14" s="31"/>
      <c r="R14" s="31"/>
      <c r="S14" s="31"/>
      <c r="T14" s="31"/>
      <c r="U14" s="16">
        <v>41821</v>
      </c>
      <c r="V14" s="14">
        <f>SUM(F10:F14,G3:G9)</f>
        <v>258747.44691373978</v>
      </c>
    </row>
    <row r="15" spans="1:24">
      <c r="B15" s="15">
        <f>SUM(B3:B14)</f>
        <v>237128.19496666396</v>
      </c>
      <c r="C15" s="15">
        <f t="shared" ref="C15:K15" si="6">SUM(C3:C14)</f>
        <v>240225.36650109829</v>
      </c>
      <c r="D15" s="15">
        <f t="shared" si="6"/>
        <v>247117.31372631784</v>
      </c>
      <c r="E15" s="15">
        <f t="shared" si="6"/>
        <v>245300.12736108084</v>
      </c>
      <c r="F15" s="15">
        <f t="shared" si="6"/>
        <v>252428.90780296994</v>
      </c>
      <c r="G15" s="15">
        <f t="shared" si="6"/>
        <v>262227.92149918224</v>
      </c>
      <c r="H15" s="15">
        <f t="shared" si="6"/>
        <v>267403.52121439361</v>
      </c>
      <c r="I15" s="15">
        <f t="shared" si="6"/>
        <v>267369.73427790392</v>
      </c>
      <c r="J15" s="15">
        <f t="shared" si="6"/>
        <v>271862.08611265628</v>
      </c>
      <c r="K15" s="15">
        <f t="shared" si="6"/>
        <v>274954.20346603368</v>
      </c>
      <c r="L15" s="15"/>
      <c r="M15" s="1"/>
      <c r="N15" s="1"/>
      <c r="O15" s="1"/>
      <c r="P15" s="1"/>
      <c r="Q15" s="1"/>
      <c r="R15" s="1"/>
      <c r="S15" s="1"/>
      <c r="T15" s="1"/>
      <c r="U15" s="16">
        <v>41852</v>
      </c>
      <c r="V15" s="14">
        <f>SUM(F11:F14,G3:G10)</f>
        <v>259488.15767891164</v>
      </c>
    </row>
    <row r="16" spans="1:24">
      <c r="B16" s="15"/>
      <c r="C16" s="15"/>
      <c r="D16" s="28">
        <f t="shared" ref="D16:G16" si="7">D9/D8-1</f>
        <v>6.2997662928385711E-3</v>
      </c>
      <c r="E16" s="28">
        <f t="shared" si="7"/>
        <v>-1.8810667456302443E-2</v>
      </c>
      <c r="F16" s="28">
        <f t="shared" si="7"/>
        <v>7.4069879744431688E-3</v>
      </c>
      <c r="G16" s="28">
        <f t="shared" si="7"/>
        <v>6.5956048861881555E-3</v>
      </c>
      <c r="H16" s="28">
        <f>H9/H8-1</f>
        <v>6.087971468371256E-3</v>
      </c>
      <c r="I16" s="28">
        <f t="shared" ref="I16:J16" si="8">I9/I8-1</f>
        <v>6.6165880082338369E-3</v>
      </c>
      <c r="J16" s="28">
        <f t="shared" si="8"/>
        <v>1.0001140622328597E-2</v>
      </c>
      <c r="K16" s="28">
        <f>K9/K8-1</f>
        <v>4.7808070819281845E-3</v>
      </c>
      <c r="L16" s="28"/>
      <c r="M16" s="1"/>
      <c r="N16" s="1"/>
      <c r="O16" s="1"/>
      <c r="P16" s="1"/>
      <c r="Q16" s="1"/>
      <c r="R16" s="1"/>
      <c r="S16" s="1"/>
      <c r="T16" s="1"/>
      <c r="U16" s="16">
        <v>41883</v>
      </c>
      <c r="V16" s="14">
        <f>SUM(F12:F14,G3:G11)</f>
        <v>260532.96699846149</v>
      </c>
    </row>
    <row r="17" spans="1:29">
      <c r="M17" s="1"/>
      <c r="N17" s="1"/>
      <c r="O17" s="1"/>
      <c r="P17" s="1"/>
      <c r="Q17" s="1"/>
      <c r="R17" s="1"/>
      <c r="S17" s="1"/>
      <c r="T17" s="1"/>
      <c r="U17" s="16">
        <v>41913</v>
      </c>
      <c r="V17" s="14">
        <f>SUM(F13:F14,G3:G12)</f>
        <v>261203.42539799379</v>
      </c>
    </row>
    <row r="18" spans="1:29">
      <c r="A18" s="7" t="s">
        <v>46</v>
      </c>
      <c r="B18" s="2"/>
      <c r="C18" s="2"/>
      <c r="D18" s="2"/>
      <c r="E18" s="2"/>
      <c r="F18" s="2"/>
      <c r="G18" s="2"/>
      <c r="H18" s="2"/>
      <c r="I18" s="2"/>
      <c r="J18" s="5"/>
      <c r="M18" s="1"/>
      <c r="N18" s="1"/>
      <c r="O18" s="1"/>
      <c r="P18" s="1"/>
      <c r="Q18" s="1"/>
      <c r="R18" s="1"/>
      <c r="S18" s="1"/>
      <c r="T18" s="1"/>
      <c r="U18" s="16">
        <v>41944</v>
      </c>
      <c r="V18" s="14">
        <f>SUM(F14,G3:G13)</f>
        <v>261725.98361935673</v>
      </c>
    </row>
    <row r="19" spans="1:29">
      <c r="A19" s="9"/>
      <c r="B19" s="10">
        <v>2009</v>
      </c>
      <c r="C19" s="10">
        <v>2010</v>
      </c>
      <c r="D19" s="10">
        <v>2011</v>
      </c>
      <c r="E19" s="10">
        <v>2012</v>
      </c>
      <c r="F19" s="10">
        <v>2013</v>
      </c>
      <c r="G19" s="10">
        <v>2014</v>
      </c>
      <c r="H19" s="10">
        <v>2015</v>
      </c>
      <c r="I19" s="10">
        <v>2016</v>
      </c>
      <c r="J19" s="10">
        <v>2017</v>
      </c>
      <c r="K19" s="10">
        <v>2018</v>
      </c>
      <c r="L19" s="10">
        <v>2019</v>
      </c>
      <c r="M19" s="19"/>
      <c r="N19" s="19"/>
      <c r="O19" s="19"/>
      <c r="P19" s="19"/>
      <c r="Q19" s="19"/>
      <c r="R19" s="19"/>
      <c r="S19" s="19"/>
      <c r="T19" s="19"/>
      <c r="U19" s="16">
        <v>41974</v>
      </c>
      <c r="V19" s="14">
        <f>SUM(,G3:G14)</f>
        <v>262227.92149918224</v>
      </c>
    </row>
    <row r="20" spans="1:29">
      <c r="A20" s="11" t="s">
        <v>2</v>
      </c>
      <c r="B20" s="13">
        <f>B3</f>
        <v>20613.207009602545</v>
      </c>
      <c r="C20" s="13">
        <f t="shared" ref="C20:K20" si="9">C3</f>
        <v>20214.232113194928</v>
      </c>
      <c r="D20" s="13">
        <f t="shared" si="9"/>
        <v>20823.51539713316</v>
      </c>
      <c r="E20" s="13">
        <f t="shared" si="9"/>
        <v>21292.964895953755</v>
      </c>
      <c r="F20" s="13">
        <f t="shared" si="9"/>
        <v>21523.690972327953</v>
      </c>
      <c r="G20" s="13">
        <f t="shared" si="9"/>
        <v>22403.036935972203</v>
      </c>
      <c r="H20" s="13">
        <f t="shared" si="9"/>
        <v>22534.452236363701</v>
      </c>
      <c r="I20" s="13">
        <f t="shared" si="9"/>
        <v>22940.476060543671</v>
      </c>
      <c r="J20" s="13">
        <f t="shared" si="9"/>
        <v>22884.461147043738</v>
      </c>
      <c r="K20" s="13">
        <f t="shared" si="9"/>
        <v>23502.79522735122</v>
      </c>
      <c r="L20" s="13">
        <f t="shared" ref="L20" si="10">L3</f>
        <v>23403.433222190073</v>
      </c>
      <c r="M20" s="32"/>
      <c r="N20" s="32"/>
      <c r="O20" s="33"/>
      <c r="P20" s="30"/>
      <c r="Q20" s="32"/>
      <c r="R20" s="32"/>
      <c r="S20" s="32"/>
      <c r="T20" s="32"/>
      <c r="U20" s="16">
        <v>42005</v>
      </c>
      <c r="V20" s="14">
        <f>SUM(H3,G4:G14)</f>
        <v>262359.33679957374</v>
      </c>
      <c r="Z20" s="4"/>
      <c r="AA20" s="4"/>
      <c r="AB20" s="4"/>
      <c r="AC20" s="4"/>
    </row>
    <row r="21" spans="1:29">
      <c r="A21" s="11" t="s">
        <v>3</v>
      </c>
      <c r="B21" s="13">
        <f t="shared" ref="B21:B29" si="11">B20+B4</f>
        <v>39115.410683244321</v>
      </c>
      <c r="C21" s="13">
        <f t="shared" ref="C21:C29" si="12">C20+C4</f>
        <v>38652.93427921374</v>
      </c>
      <c r="D21" s="13">
        <f t="shared" ref="D21:D29" si="13">D20+D4</f>
        <v>39805.378405707081</v>
      </c>
      <c r="E21" s="13">
        <f t="shared" ref="E21:E29" si="14">E20+E4</f>
        <v>41956.31959191004</v>
      </c>
      <c r="F21" s="13">
        <f t="shared" ref="F21:F29" si="15">F20+F4</f>
        <v>40994.797805578033</v>
      </c>
      <c r="G21" s="13">
        <f t="shared" ref="G21:G29" si="16">G20+G4</f>
        <v>42728.29937237408</v>
      </c>
      <c r="H21" s="13">
        <f t="shared" ref="H21:H29" si="17">H20+H4</f>
        <v>42651.426555080536</v>
      </c>
      <c r="I21" s="13">
        <f t="shared" ref="I21:I29" si="18">I20+I4</f>
        <v>44492.985775536945</v>
      </c>
      <c r="J21" s="13">
        <f t="shared" ref="J21:K31" si="19">J20+J4</f>
        <v>43713.597444362604</v>
      </c>
      <c r="K21" s="13">
        <f t="shared" si="19"/>
        <v>44821.480717996237</v>
      </c>
      <c r="L21" s="13">
        <f t="shared" ref="L21" si="20">L20+L4</f>
        <v>44506.852362536374</v>
      </c>
      <c r="M21" s="32"/>
      <c r="N21" s="32"/>
      <c r="O21" s="33"/>
      <c r="P21" s="30"/>
      <c r="Q21" s="32"/>
      <c r="R21" s="32"/>
      <c r="S21" s="32"/>
      <c r="T21" s="32"/>
      <c r="U21" s="16">
        <v>42036</v>
      </c>
      <c r="V21" s="14">
        <f t="shared" ref="V21" si="21">SUM(H3:H4,G5:G14)</f>
        <v>262151.04868188867</v>
      </c>
      <c r="Y21" s="4"/>
      <c r="Z21" s="4"/>
      <c r="AA21" s="4"/>
    </row>
    <row r="22" spans="1:29">
      <c r="A22" s="11" t="s">
        <v>4</v>
      </c>
      <c r="B22" s="13">
        <f t="shared" si="11"/>
        <v>59609.299330961745</v>
      </c>
      <c r="C22" s="13">
        <f t="shared" si="12"/>
        <v>59110.906215458526</v>
      </c>
      <c r="D22" s="13">
        <f t="shared" si="13"/>
        <v>60914.806324741192</v>
      </c>
      <c r="E22" s="13">
        <f t="shared" si="14"/>
        <v>63793.638046070657</v>
      </c>
      <c r="F22" s="13">
        <f t="shared" si="15"/>
        <v>62308.373838491847</v>
      </c>
      <c r="G22" s="13">
        <f t="shared" si="16"/>
        <v>65054.421779973425</v>
      </c>
      <c r="H22" s="13">
        <f t="shared" si="17"/>
        <v>65008.047049965389</v>
      </c>
      <c r="I22" s="13">
        <f t="shared" si="18"/>
        <v>67568.951883747068</v>
      </c>
      <c r="J22" s="13">
        <f t="shared" si="19"/>
        <v>67144.835031152281</v>
      </c>
      <c r="K22" s="13">
        <f t="shared" si="19"/>
        <v>68541.341793610831</v>
      </c>
      <c r="L22" s="13">
        <f t="shared" ref="L22" si="22">L21+L5</f>
        <v>67996.897929153987</v>
      </c>
      <c r="M22" s="32"/>
      <c r="N22" s="32"/>
      <c r="O22" s="33"/>
      <c r="P22" s="30"/>
      <c r="Q22" s="32"/>
      <c r="R22" s="32"/>
      <c r="S22" s="32"/>
      <c r="T22" s="32"/>
      <c r="U22" s="16">
        <v>42064</v>
      </c>
      <c r="V22" s="14">
        <f t="shared" ref="V22" si="23">SUM(H3:H5,G6:G14)</f>
        <v>262181.54676917417</v>
      </c>
      <c r="Y22" s="4"/>
      <c r="Z22" s="4"/>
      <c r="AA22" s="4"/>
    </row>
    <row r="23" spans="1:29">
      <c r="A23" s="11" t="s">
        <v>5</v>
      </c>
      <c r="B23" s="13">
        <f t="shared" si="11"/>
        <v>79632.827159323904</v>
      </c>
      <c r="C23" s="13">
        <f t="shared" si="12"/>
        <v>79032.424291396077</v>
      </c>
      <c r="D23" s="13">
        <f t="shared" si="13"/>
        <v>81597.922100484662</v>
      </c>
      <c r="E23" s="13">
        <f t="shared" si="14"/>
        <v>84544.994051030662</v>
      </c>
      <c r="F23" s="13">
        <f t="shared" si="15"/>
        <v>82919.155729361955</v>
      </c>
      <c r="G23" s="13">
        <f t="shared" si="16"/>
        <v>86883.021624955785</v>
      </c>
      <c r="H23" s="13">
        <f t="shared" si="17"/>
        <v>87385.303478054542</v>
      </c>
      <c r="I23" s="13">
        <f t="shared" si="18"/>
        <v>90022.242224050409</v>
      </c>
      <c r="J23" s="13">
        <f t="shared" si="19"/>
        <v>89966.067292274907</v>
      </c>
      <c r="K23" s="13">
        <f t="shared" si="19"/>
        <v>91668.468741427045</v>
      </c>
      <c r="L23" s="13">
        <f t="shared" ref="L23" si="24">L22+L6</f>
        <v>91033.846597173368</v>
      </c>
      <c r="M23" s="32"/>
      <c r="N23" s="32"/>
      <c r="O23" s="33"/>
      <c r="P23" s="30"/>
      <c r="Q23" s="32"/>
      <c r="R23" s="32"/>
      <c r="S23" s="32"/>
      <c r="T23" s="32"/>
      <c r="U23" s="16">
        <v>42095</v>
      </c>
      <c r="V23" s="14">
        <f t="shared" ref="V23" si="25">SUM(H3:H6,G7:G14)</f>
        <v>262730.20335228095</v>
      </c>
      <c r="W23" s="4">
        <f>V23/V11-1</f>
        <v>2.4717660963284205E-2</v>
      </c>
      <c r="X23" s="14">
        <f t="shared" ref="X23:X35" si="26">V23</f>
        <v>262730.20335228095</v>
      </c>
      <c r="Y23" s="4"/>
      <c r="Z23" s="4"/>
      <c r="AA23" s="4"/>
    </row>
    <row r="24" spans="1:29">
      <c r="A24" s="11" t="s">
        <v>0</v>
      </c>
      <c r="B24" s="13">
        <f t="shared" si="11"/>
        <v>99803.014915603635</v>
      </c>
      <c r="C24" s="13">
        <f t="shared" si="12"/>
        <v>99481.662749019233</v>
      </c>
      <c r="D24" s="13">
        <f t="shared" si="13"/>
        <v>102564.07961575876</v>
      </c>
      <c r="E24" s="13">
        <f t="shared" si="14"/>
        <v>104656.95070093518</v>
      </c>
      <c r="F24" s="13">
        <f t="shared" si="15"/>
        <v>104265.47909103267</v>
      </c>
      <c r="G24" s="13">
        <f t="shared" si="16"/>
        <v>109025.62883361829</v>
      </c>
      <c r="H24" s="13">
        <f t="shared" si="17"/>
        <v>110174.68540782317</v>
      </c>
      <c r="I24" s="13">
        <f t="shared" si="18"/>
        <v>112884.89180416414</v>
      </c>
      <c r="J24" s="13">
        <f t="shared" si="19"/>
        <v>113108.9037927466</v>
      </c>
      <c r="K24" s="13">
        <f t="shared" si="19"/>
        <v>115208.85024921117</v>
      </c>
      <c r="L24" s="13">
        <f>L23+L7</f>
        <v>114396.85771351121</v>
      </c>
      <c r="M24" s="32"/>
      <c r="N24" s="32"/>
      <c r="O24" s="33"/>
      <c r="P24" s="30"/>
      <c r="Q24" s="33"/>
      <c r="R24" s="33"/>
      <c r="S24" s="33"/>
      <c r="T24" s="33"/>
      <c r="U24" s="16">
        <v>42125</v>
      </c>
      <c r="V24" s="14">
        <f t="shared" ref="V24" si="27">SUM(H3:H7,G8:G14)</f>
        <v>263376.97807338712</v>
      </c>
      <c r="W24" s="4">
        <f t="shared" ref="W24:W56" si="28">V24/V12-1</f>
        <v>2.405981260200174E-2</v>
      </c>
      <c r="X24" s="14">
        <f t="shared" si="26"/>
        <v>263376.97807338712</v>
      </c>
      <c r="Y24" s="4"/>
      <c r="Z24" s="4"/>
      <c r="AA24" s="4"/>
    </row>
    <row r="25" spans="1:29">
      <c r="A25" s="11" t="s">
        <v>6</v>
      </c>
      <c r="B25" s="13">
        <f t="shared" si="11"/>
        <v>118617.20518221069</v>
      </c>
      <c r="C25" s="13">
        <f t="shared" si="12"/>
        <v>118654.67397368071</v>
      </c>
      <c r="D25" s="13">
        <f t="shared" si="13"/>
        <v>121992.42150094565</v>
      </c>
      <c r="E25" s="13">
        <f t="shared" si="14"/>
        <v>123385.03955724486</v>
      </c>
      <c r="F25" s="13">
        <f t="shared" si="15"/>
        <v>124063.30210777375</v>
      </c>
      <c r="G25" s="13">
        <f t="shared" si="16"/>
        <v>129608.09075972924</v>
      </c>
      <c r="H25" s="13">
        <f t="shared" si="17"/>
        <v>131410.61185006675</v>
      </c>
      <c r="I25" s="13">
        <f t="shared" si="18"/>
        <v>133828.73536257615</v>
      </c>
      <c r="J25" s="13">
        <f t="shared" si="19"/>
        <v>134527.65188573214</v>
      </c>
      <c r="K25" s="13">
        <f t="shared" ref="K25" si="29">K24+K8</f>
        <v>136917.57217778228</v>
      </c>
      <c r="L25" s="13">
        <f>L24+L8</f>
        <v>135998.3848843367</v>
      </c>
      <c r="M25" s="35"/>
      <c r="N25" s="32"/>
      <c r="O25" s="33"/>
      <c r="P25" s="30"/>
      <c r="Q25" s="33"/>
      <c r="R25" s="33"/>
      <c r="S25" s="33"/>
      <c r="T25" s="33"/>
      <c r="U25" s="16">
        <v>42156</v>
      </c>
      <c r="V25" s="14">
        <f t="shared" ref="V25" si="30">SUM(H3:H8,G9:G14)</f>
        <v>264030.44258951972</v>
      </c>
      <c r="W25" s="4">
        <f t="shared" si="28"/>
        <v>2.3478153849892713E-2</v>
      </c>
      <c r="X25" s="14">
        <f t="shared" si="26"/>
        <v>264030.44258951972</v>
      </c>
      <c r="Y25" s="4"/>
      <c r="Z25" s="4"/>
      <c r="AA25" s="4"/>
    </row>
    <row r="26" spans="1:29">
      <c r="A26" s="11" t="s">
        <v>7</v>
      </c>
      <c r="B26" s="13">
        <f t="shared" si="11"/>
        <v>137382.93450085382</v>
      </c>
      <c r="C26" s="13">
        <f t="shared" si="12"/>
        <v>137822.19780308084</v>
      </c>
      <c r="D26" s="13">
        <f t="shared" si="13"/>
        <v>141543.15739946658</v>
      </c>
      <c r="E26" s="13">
        <f t="shared" si="14"/>
        <v>141760.84056198644</v>
      </c>
      <c r="F26" s="13">
        <f t="shared" si="15"/>
        <v>144007.76736151997</v>
      </c>
      <c r="G26" s="13">
        <f t="shared" si="16"/>
        <v>150326.30647228984</v>
      </c>
      <c r="H26" s="13">
        <f t="shared" si="17"/>
        <v>152775.82200659515</v>
      </c>
      <c r="I26" s="13">
        <f t="shared" si="18"/>
        <v>154911.15570512303</v>
      </c>
      <c r="J26" s="13">
        <f t="shared" si="19"/>
        <v>156160.61189034986</v>
      </c>
      <c r="K26" s="13">
        <f t="shared" ref="K26:L26" si="31">K25+K9</f>
        <v>158730.07931788912</v>
      </c>
      <c r="L26" s="13">
        <f t="shared" si="31"/>
        <v>157787.17333992518</v>
      </c>
      <c r="M26" s="36"/>
      <c r="N26" s="32"/>
      <c r="O26" s="33"/>
      <c r="P26" s="30"/>
      <c r="Q26" s="33"/>
      <c r="R26" s="33"/>
      <c r="S26" s="33"/>
      <c r="T26" s="33"/>
      <c r="U26" s="16">
        <v>42186</v>
      </c>
      <c r="V26" s="14">
        <f t="shared" ref="V26" si="32">SUM(H3:H9,G10:G14)</f>
        <v>264677.43703348754</v>
      </c>
      <c r="W26" s="4">
        <f t="shared" si="28"/>
        <v>2.2918062344107648E-2</v>
      </c>
      <c r="X26" s="14">
        <f t="shared" si="26"/>
        <v>264677.43703348754</v>
      </c>
      <c r="Y26" s="4"/>
      <c r="Z26" s="4"/>
      <c r="AA26" s="4"/>
    </row>
    <row r="27" spans="1:29">
      <c r="A27" s="11" t="s">
        <v>8</v>
      </c>
      <c r="B27" s="13">
        <f t="shared" si="11"/>
        <v>156653.41682237055</v>
      </c>
      <c r="C27" s="13">
        <f t="shared" si="12"/>
        <v>157583.72761715256</v>
      </c>
      <c r="D27" s="13">
        <f t="shared" si="13"/>
        <v>161810.70402378973</v>
      </c>
      <c r="E27" s="13">
        <f t="shared" si="14"/>
        <v>161354.62681743735</v>
      </c>
      <c r="F27" s="13">
        <f t="shared" si="15"/>
        <v>164879.06438579143</v>
      </c>
      <c r="G27" s="13">
        <f t="shared" si="16"/>
        <v>171938.31426173315</v>
      </c>
      <c r="H27" s="13">
        <f t="shared" si="17"/>
        <v>174955.58299271521</v>
      </c>
      <c r="I27" s="13">
        <f t="shared" si="18"/>
        <v>176834.48053767634</v>
      </c>
      <c r="J27" s="13">
        <f t="shared" si="19"/>
        <v>178534.2297931854</v>
      </c>
      <c r="K27" s="13">
        <f>K26+K10</f>
        <v>181292.69994954427</v>
      </c>
      <c r="L27" s="13">
        <f>L26+L10</f>
        <v>180446.63219367375</v>
      </c>
      <c r="M27" s="33"/>
      <c r="N27" s="33"/>
      <c r="O27" s="33"/>
      <c r="P27" s="33"/>
      <c r="Q27" s="33"/>
      <c r="R27" s="33"/>
      <c r="S27" s="33"/>
      <c r="T27" s="33"/>
      <c r="U27" s="16">
        <v>42217</v>
      </c>
      <c r="V27" s="14">
        <f t="shared" ref="V27" si="33">SUM(H3:H10,G11:G14)</f>
        <v>265245.19023016427</v>
      </c>
      <c r="W27" s="4">
        <f t="shared" si="28"/>
        <v>2.2186109003002441E-2</v>
      </c>
      <c r="X27" s="14">
        <f t="shared" si="26"/>
        <v>265245.19023016427</v>
      </c>
      <c r="Y27" s="4"/>
      <c r="Z27" s="4"/>
      <c r="AA27" s="4"/>
    </row>
    <row r="28" spans="1:29">
      <c r="A28" s="11" t="s">
        <v>9</v>
      </c>
      <c r="B28" s="13">
        <f t="shared" si="11"/>
        <v>176270.71634323447</v>
      </c>
      <c r="C28" s="13">
        <f t="shared" si="12"/>
        <v>177823.99624646688</v>
      </c>
      <c r="D28" s="13">
        <f t="shared" si="13"/>
        <v>182732.65372309729</v>
      </c>
      <c r="E28" s="13">
        <f t="shared" si="14"/>
        <v>181527.76371332456</v>
      </c>
      <c r="F28" s="13">
        <f t="shared" si="15"/>
        <v>186179.86987899794</v>
      </c>
      <c r="G28" s="13">
        <f t="shared" si="16"/>
        <v>194283.92907448954</v>
      </c>
      <c r="H28" s="13">
        <f t="shared" si="17"/>
        <v>197558.88318885319</v>
      </c>
      <c r="I28" s="13">
        <f t="shared" si="18"/>
        <v>199118.35412071974</v>
      </c>
      <c r="J28" s="13">
        <f t="shared" si="19"/>
        <v>201328.62103561027</v>
      </c>
      <c r="K28" s="13">
        <f t="shared" si="19"/>
        <v>204355.08151415127</v>
      </c>
      <c r="L28" s="13">
        <f t="shared" ref="L28" si="34">L27+L11</f>
        <v>203594.87829900396</v>
      </c>
      <c r="M28" s="33"/>
      <c r="N28" s="33"/>
      <c r="O28" s="33"/>
      <c r="P28" s="33"/>
      <c r="Q28" s="33"/>
      <c r="R28" s="33"/>
      <c r="S28" s="33"/>
      <c r="T28" s="33"/>
      <c r="U28" s="16">
        <v>42248</v>
      </c>
      <c r="V28" s="14">
        <f t="shared" ref="V28" si="35">SUM(H3:H11,G12:G14)</f>
        <v>265502.87561354588</v>
      </c>
      <c r="W28" s="4">
        <f t="shared" si="28"/>
        <v>1.9075929899933675E-2</v>
      </c>
      <c r="X28" s="14">
        <f t="shared" si="26"/>
        <v>265502.87561354588</v>
      </c>
      <c r="Y28" s="4"/>
      <c r="Z28" s="4"/>
      <c r="AA28" s="4"/>
    </row>
    <row r="29" spans="1:29">
      <c r="A29" s="11" t="s">
        <v>10</v>
      </c>
      <c r="B29" s="13">
        <f t="shared" si="11"/>
        <v>196864.47269940723</v>
      </c>
      <c r="C29" s="13">
        <f t="shared" si="12"/>
        <v>199137.27568474339</v>
      </c>
      <c r="D29" s="13">
        <f t="shared" si="13"/>
        <v>204656.19600036624</v>
      </c>
      <c r="E29" s="13">
        <f t="shared" si="14"/>
        <v>203080.12174897769</v>
      </c>
      <c r="F29" s="13">
        <f t="shared" si="15"/>
        <v>208716.07927361949</v>
      </c>
      <c r="G29" s="13">
        <f t="shared" si="16"/>
        <v>217490.59686864339</v>
      </c>
      <c r="H29" s="13">
        <f t="shared" si="17"/>
        <v>221414.40295251471</v>
      </c>
      <c r="I29" s="13">
        <f t="shared" si="18"/>
        <v>222319.88338437391</v>
      </c>
      <c r="J29" s="13">
        <f t="shared" si="19"/>
        <v>225327.3466869113</v>
      </c>
      <c r="K29" s="13">
        <f t="shared" si="19"/>
        <v>228533.00927695062</v>
      </c>
      <c r="L29" s="13">
        <f t="shared" ref="L29:L30" si="36">L28+L12</f>
        <v>227810.19749710249</v>
      </c>
      <c r="M29" s="40">
        <f>L29-K29</f>
        <v>-722.8117798481253</v>
      </c>
      <c r="N29" s="33"/>
      <c r="O29" s="33"/>
      <c r="P29" s="33"/>
      <c r="Q29" s="33"/>
      <c r="R29" s="33"/>
      <c r="S29" s="33"/>
      <c r="T29" s="33"/>
      <c r="U29" s="16">
        <v>42278</v>
      </c>
      <c r="V29" s="14">
        <f t="shared" ref="V29" si="37">SUM(H3:H12,G13:G14)</f>
        <v>266151.72758305352</v>
      </c>
      <c r="W29" s="4">
        <f t="shared" si="28"/>
        <v>1.8944246912229623E-2</v>
      </c>
      <c r="X29" s="14">
        <f t="shared" si="26"/>
        <v>266151.72758305352</v>
      </c>
      <c r="Y29" s="4"/>
      <c r="Z29" s="4"/>
      <c r="AA29" s="4"/>
    </row>
    <row r="30" spans="1:29">
      <c r="A30" s="11" t="s">
        <v>11</v>
      </c>
      <c r="B30" s="13">
        <f t="shared" ref="B30:I31" si="38">B29+B13</f>
        <v>216716.50104922359</v>
      </c>
      <c r="C30" s="13">
        <f t="shared" si="38"/>
        <v>219614.21565216794</v>
      </c>
      <c r="D30" s="13">
        <f t="shared" si="38"/>
        <v>225607.37060111869</v>
      </c>
      <c r="E30" s="13">
        <f t="shared" si="38"/>
        <v>224552.59706628259</v>
      </c>
      <c r="F30" s="13">
        <f t="shared" si="38"/>
        <v>230297.57636657206</v>
      </c>
      <c r="G30" s="13">
        <f t="shared" si="38"/>
        <v>239594.65218295887</v>
      </c>
      <c r="H30" s="13">
        <f t="shared" si="38"/>
        <v>244149.59638900674</v>
      </c>
      <c r="I30" s="13">
        <f t="shared" si="38"/>
        <v>244501.20743390155</v>
      </c>
      <c r="J30" s="13">
        <f t="shared" si="19"/>
        <v>248404.81904524934</v>
      </c>
      <c r="K30" s="13">
        <f t="shared" ref="K30" si="39">K29+K13</f>
        <v>251521.071111261</v>
      </c>
      <c r="L30" s="13">
        <f t="shared" si="36"/>
        <v>250922.89654040552</v>
      </c>
      <c r="M30" s="33"/>
      <c r="N30" s="33"/>
      <c r="O30" s="33"/>
      <c r="P30" s="33"/>
      <c r="Q30" s="33"/>
      <c r="R30" s="33"/>
      <c r="S30" s="33"/>
      <c r="T30" s="33"/>
      <c r="U30" s="16">
        <v>42309</v>
      </c>
      <c r="V30" s="14">
        <f>SUM(H3:H13,G14)</f>
        <v>266782.8657052301</v>
      </c>
      <c r="W30" s="4">
        <f t="shared" si="28"/>
        <v>1.9321284100045188E-2</v>
      </c>
      <c r="X30" s="14">
        <f t="shared" si="26"/>
        <v>266782.8657052301</v>
      </c>
      <c r="Z30" s="4"/>
      <c r="AA30" s="4"/>
    </row>
    <row r="31" spans="1:29">
      <c r="A31" s="11" t="s">
        <v>12</v>
      </c>
      <c r="B31" s="13">
        <f t="shared" si="38"/>
        <v>237128.19496666396</v>
      </c>
      <c r="C31" s="13">
        <f t="shared" si="38"/>
        <v>240225.36650109829</v>
      </c>
      <c r="D31" s="13">
        <f t="shared" si="38"/>
        <v>247117.31372631784</v>
      </c>
      <c r="E31" s="13">
        <f t="shared" si="38"/>
        <v>245300.12736108084</v>
      </c>
      <c r="F31" s="13">
        <f t="shared" si="38"/>
        <v>252428.90780296994</v>
      </c>
      <c r="G31" s="13">
        <f t="shared" si="38"/>
        <v>262227.92149918224</v>
      </c>
      <c r="H31" s="13">
        <f t="shared" si="38"/>
        <v>267403.52121439361</v>
      </c>
      <c r="I31" s="13">
        <f t="shared" si="38"/>
        <v>267369.73427790392</v>
      </c>
      <c r="J31" s="13">
        <f t="shared" si="19"/>
        <v>271862.08611265628</v>
      </c>
      <c r="K31" s="13">
        <f t="shared" ref="K31" si="40">K30+K14</f>
        <v>274954.20346603368</v>
      </c>
      <c r="L31" s="13"/>
      <c r="M31" s="1"/>
      <c r="N31" s="1"/>
      <c r="O31" s="33"/>
      <c r="P31" s="1"/>
      <c r="Q31" s="1"/>
      <c r="R31" s="1"/>
      <c r="S31" s="1"/>
      <c r="T31" s="1"/>
      <c r="U31" s="16">
        <v>42339</v>
      </c>
      <c r="V31" s="14">
        <f>SUM(H3:H14)</f>
        <v>267403.52121439361</v>
      </c>
      <c r="W31" s="4">
        <f t="shared" si="28"/>
        <v>1.9737027566027132E-2</v>
      </c>
      <c r="X31" s="14">
        <f t="shared" si="26"/>
        <v>267403.52121439361</v>
      </c>
      <c r="Z31" s="4"/>
      <c r="AA31" s="4"/>
    </row>
    <row r="32" spans="1:29">
      <c r="U32" s="16">
        <v>42370</v>
      </c>
      <c r="V32" s="14">
        <f>SUM(I3,H4:H14)</f>
        <v>267809.54503857356</v>
      </c>
      <c r="W32" s="4">
        <f t="shared" si="28"/>
        <v>2.0773829913907083E-2</v>
      </c>
      <c r="X32" s="14">
        <f t="shared" si="26"/>
        <v>267809.54503857356</v>
      </c>
    </row>
    <row r="33" spans="1:26">
      <c r="J33" s="14"/>
      <c r="K33" s="14"/>
      <c r="L33" s="14"/>
      <c r="M33" s="14"/>
      <c r="N33" s="14"/>
      <c r="O33" s="14"/>
      <c r="P33" s="14"/>
      <c r="Q33" s="14"/>
      <c r="R33" s="14"/>
      <c r="S33" s="14"/>
      <c r="T33" s="14"/>
      <c r="U33" s="16">
        <v>42401</v>
      </c>
      <c r="V33" s="14">
        <f>SUM(I3:I4,H5:H14)</f>
        <v>269245.08043485001</v>
      </c>
      <c r="W33" s="4">
        <f t="shared" si="28"/>
        <v>2.7060855902085956E-2</v>
      </c>
      <c r="X33" s="14">
        <f t="shared" si="26"/>
        <v>269245.08043485001</v>
      </c>
    </row>
    <row r="34" spans="1:26">
      <c r="A34" s="7" t="s">
        <v>52</v>
      </c>
      <c r="B34" s="2"/>
      <c r="C34" s="2"/>
      <c r="D34" s="2"/>
      <c r="E34" s="2"/>
      <c r="F34" s="2"/>
      <c r="G34" s="2"/>
      <c r="H34" s="2"/>
      <c r="I34" s="2"/>
      <c r="J34" s="5"/>
      <c r="U34" s="16">
        <v>42430</v>
      </c>
      <c r="V34" s="14">
        <f>SUM(I3:I5,H6:H14)</f>
        <v>269964.42604817526</v>
      </c>
      <c r="W34" s="4">
        <f t="shared" si="28"/>
        <v>2.9685076523914056E-2</v>
      </c>
      <c r="X34" s="14">
        <f t="shared" si="26"/>
        <v>269964.42604817526</v>
      </c>
    </row>
    <row r="35" spans="1:26">
      <c r="A35" s="9"/>
      <c r="B35" s="10">
        <v>2009</v>
      </c>
      <c r="C35" s="10">
        <v>2010</v>
      </c>
      <c r="D35" s="10">
        <v>2011</v>
      </c>
      <c r="E35" s="10">
        <v>2012</v>
      </c>
      <c r="F35" s="10">
        <v>2013</v>
      </c>
      <c r="G35" s="10">
        <v>2014</v>
      </c>
      <c r="H35" s="10">
        <v>2015</v>
      </c>
      <c r="I35" s="10">
        <v>2016</v>
      </c>
      <c r="J35" s="10">
        <v>2017</v>
      </c>
      <c r="K35" s="10">
        <v>2018</v>
      </c>
      <c r="L35" s="10">
        <v>2019</v>
      </c>
      <c r="M35" s="19"/>
      <c r="N35" s="19"/>
      <c r="U35" s="16">
        <v>42461</v>
      </c>
      <c r="V35" s="14">
        <f>SUM(I3:I6,H7:H14)</f>
        <v>270040.45996038947</v>
      </c>
      <c r="W35" s="4">
        <f t="shared" si="28"/>
        <v>2.7824195752273573E-2</v>
      </c>
      <c r="X35" s="14">
        <f t="shared" si="26"/>
        <v>270040.45996038947</v>
      </c>
    </row>
    <row r="36" spans="1:26">
      <c r="A36" s="11" t="s">
        <v>2</v>
      </c>
      <c r="B36" s="13">
        <f t="shared" ref="B36:L36" si="41">B3/$Q36</f>
        <v>664.94216160008216</v>
      </c>
      <c r="C36" s="13">
        <f t="shared" si="41"/>
        <v>652.07200365144934</v>
      </c>
      <c r="D36" s="13">
        <f t="shared" si="41"/>
        <v>671.72630313332775</v>
      </c>
      <c r="E36" s="13">
        <f t="shared" si="41"/>
        <v>686.86983535334696</v>
      </c>
      <c r="F36" s="13">
        <f t="shared" si="41"/>
        <v>694.31261201057919</v>
      </c>
      <c r="G36" s="13">
        <f t="shared" si="41"/>
        <v>722.67861083781304</v>
      </c>
      <c r="H36" s="13">
        <f t="shared" si="41"/>
        <v>726.91781407624842</v>
      </c>
      <c r="I36" s="13">
        <f t="shared" si="41"/>
        <v>740.01535679173128</v>
      </c>
      <c r="J36" s="13">
        <f t="shared" si="41"/>
        <v>738.20842409818511</v>
      </c>
      <c r="K36" s="13">
        <f t="shared" si="41"/>
        <v>758.1546847532652</v>
      </c>
      <c r="L36" s="13">
        <f t="shared" si="41"/>
        <v>754.9494587803249</v>
      </c>
      <c r="M36" s="13"/>
      <c r="N36" s="13"/>
      <c r="P36" s="24">
        <f>K36/J36-1</f>
        <v>2.7019822592036835E-2</v>
      </c>
      <c r="Q36">
        <v>31</v>
      </c>
      <c r="R36">
        <f>Q36</f>
        <v>31</v>
      </c>
      <c r="U36" s="16">
        <v>42491</v>
      </c>
      <c r="V36" s="17">
        <f>SUM(I3:I7,H8:H14)</f>
        <v>270113.72761073458</v>
      </c>
      <c r="W36" s="4">
        <f t="shared" si="28"/>
        <v>2.5578353835734147E-2</v>
      </c>
      <c r="X36" s="14">
        <f>V36</f>
        <v>270113.72761073458</v>
      </c>
    </row>
    <row r="37" spans="1:26">
      <c r="A37" s="11" t="s">
        <v>3</v>
      </c>
      <c r="B37" s="13">
        <f t="shared" ref="B37:D47" si="42">B4/$Q37</f>
        <v>660.79298834434928</v>
      </c>
      <c r="C37" s="13">
        <f t="shared" si="42"/>
        <v>658.52507735781467</v>
      </c>
      <c r="D37" s="13">
        <f t="shared" si="42"/>
        <v>677.92367887763999</v>
      </c>
      <c r="E37" s="22">
        <f>E4/29</f>
        <v>712.52947227435459</v>
      </c>
      <c r="F37" s="13">
        <f t="shared" ref="F37:H47" si="43">F4/$Q37</f>
        <v>695.39667261607428</v>
      </c>
      <c r="G37" s="13">
        <f t="shared" si="43"/>
        <v>725.90222987149548</v>
      </c>
      <c r="H37" s="13">
        <f t="shared" si="43"/>
        <v>718.46336852560125</v>
      </c>
      <c r="I37" s="22">
        <f>I4/29</f>
        <v>743.18999017218198</v>
      </c>
      <c r="J37" s="13">
        <f t="shared" ref="J37:L41" si="44">J4/$Q37</f>
        <v>743.89772490424536</v>
      </c>
      <c r="K37" s="13">
        <f t="shared" si="44"/>
        <v>761.38162466589347</v>
      </c>
      <c r="L37" s="13">
        <f t="shared" si="44"/>
        <v>753.69354072665351</v>
      </c>
      <c r="M37" s="13"/>
      <c r="N37" s="13"/>
      <c r="P37" s="24">
        <f t="shared" ref="P37:P39" si="45">K37/J37-1</f>
        <v>2.3503096160024661E-2</v>
      </c>
      <c r="Q37">
        <v>28</v>
      </c>
      <c r="R37">
        <f>R36+Q37</f>
        <v>59</v>
      </c>
      <c r="U37" s="16">
        <v>42522</v>
      </c>
      <c r="V37" s="14">
        <f>SUM(I3:I8,H9:H14)</f>
        <v>269821.644726903</v>
      </c>
      <c r="W37" s="4">
        <f t="shared" si="28"/>
        <v>2.1933842478863985E-2</v>
      </c>
      <c r="X37" s="17">
        <f>V25*1.019039</f>
        <v>269057.3181859816</v>
      </c>
      <c r="Z37" s="14"/>
    </row>
    <row r="38" spans="1:26">
      <c r="A38" s="11" t="s">
        <v>4</v>
      </c>
      <c r="B38" s="13">
        <f t="shared" si="42"/>
        <v>661.09318218443309</v>
      </c>
      <c r="C38" s="13">
        <f t="shared" si="42"/>
        <v>659.93457858854151</v>
      </c>
      <c r="D38" s="13">
        <f t="shared" si="42"/>
        <v>680.94928771077787</v>
      </c>
      <c r="E38" s="13">
        <f t="shared" ref="E38:E47" si="46">E5/$Q38</f>
        <v>704.42962755356825</v>
      </c>
      <c r="F38" s="13">
        <f t="shared" si="43"/>
        <v>687.53471073915523</v>
      </c>
      <c r="G38" s="13">
        <f t="shared" si="43"/>
        <v>720.1974970193337</v>
      </c>
      <c r="H38" s="13">
        <f t="shared" si="43"/>
        <v>721.18130628660833</v>
      </c>
      <c r="I38" s="13">
        <f t="shared" ref="I38:I47" si="47">I5/$Q38</f>
        <v>744.38600349064916</v>
      </c>
      <c r="J38" s="13">
        <f t="shared" si="44"/>
        <v>755.84637376740886</v>
      </c>
      <c r="K38" s="13">
        <f t="shared" si="44"/>
        <v>765.15680889079363</v>
      </c>
      <c r="L38" s="13">
        <f t="shared" si="44"/>
        <v>757.74340537476166</v>
      </c>
      <c r="M38" s="13"/>
      <c r="N38" s="13"/>
      <c r="P38" s="24">
        <f t="shared" si="45"/>
        <v>1.2317893485389364E-2</v>
      </c>
      <c r="Q38">
        <v>31</v>
      </c>
      <c r="R38">
        <f t="shared" ref="R38:R47" si="48">R37+Q38</f>
        <v>90</v>
      </c>
      <c r="U38" s="16">
        <v>42552</v>
      </c>
      <c r="V38" s="14">
        <f>SUM(I3:I9,H10:H14)</f>
        <v>269538.8549129215</v>
      </c>
      <c r="W38" s="4">
        <f t="shared" si="28"/>
        <v>1.8367330188477249E-2</v>
      </c>
      <c r="X38" s="17">
        <f>V26*1.019039</f>
        <v>269716.63075716811</v>
      </c>
      <c r="Z38" s="14"/>
    </row>
    <row r="39" spans="1:26">
      <c r="A39" s="11" t="s">
        <v>5</v>
      </c>
      <c r="B39" s="13">
        <f t="shared" si="42"/>
        <v>667.45092761207172</v>
      </c>
      <c r="C39" s="13">
        <f t="shared" si="42"/>
        <v>664.05060253125191</v>
      </c>
      <c r="D39" s="13">
        <f t="shared" si="42"/>
        <v>689.43719252478229</v>
      </c>
      <c r="E39" s="13">
        <f t="shared" si="46"/>
        <v>691.71186683199994</v>
      </c>
      <c r="F39" s="13">
        <f t="shared" si="43"/>
        <v>687.02606302900381</v>
      </c>
      <c r="G39" s="13">
        <f t="shared" si="43"/>
        <v>727.61999483274553</v>
      </c>
      <c r="H39" s="13">
        <f t="shared" si="43"/>
        <v>745.90854760297179</v>
      </c>
      <c r="I39" s="13">
        <f t="shared" si="47"/>
        <v>748.44301134344482</v>
      </c>
      <c r="J39" s="13">
        <f t="shared" si="44"/>
        <v>760.70774203742076</v>
      </c>
      <c r="K39" s="13">
        <f t="shared" si="44"/>
        <v>770.90423159387365</v>
      </c>
      <c r="L39" s="13">
        <f t="shared" si="44"/>
        <v>767.89828893397919</v>
      </c>
      <c r="M39" s="13"/>
      <c r="N39" s="13"/>
      <c r="O39" s="25"/>
      <c r="P39" s="24">
        <f t="shared" si="45"/>
        <v>1.3403951337662701E-2</v>
      </c>
      <c r="Q39">
        <v>30</v>
      </c>
      <c r="R39">
        <f t="shared" si="48"/>
        <v>120</v>
      </c>
      <c r="U39" s="16">
        <v>42583</v>
      </c>
      <c r="V39" s="14">
        <f>SUM(I3:I10,H11:H14)</f>
        <v>269282.41875935474</v>
      </c>
      <c r="W39" s="4">
        <f t="shared" si="28"/>
        <v>1.5220741705767482E-2</v>
      </c>
      <c r="X39" s="17">
        <f t="shared" ref="X39:X48" si="49">V27*1.019039</f>
        <v>270295.19340695639</v>
      </c>
      <c r="Z39" s="14"/>
    </row>
    <row r="40" spans="1:26">
      <c r="A40" s="11" t="s">
        <v>0</v>
      </c>
      <c r="B40" s="13">
        <f t="shared" si="42"/>
        <v>650.65121794450738</v>
      </c>
      <c r="C40" s="13">
        <f t="shared" si="42"/>
        <v>659.65285347171482</v>
      </c>
      <c r="D40" s="13">
        <f t="shared" si="42"/>
        <v>676.32766178303564</v>
      </c>
      <c r="E40" s="13">
        <f t="shared" si="46"/>
        <v>648.77279515821022</v>
      </c>
      <c r="F40" s="13">
        <f t="shared" si="43"/>
        <v>688.59107618292649</v>
      </c>
      <c r="G40" s="13">
        <f t="shared" si="43"/>
        <v>714.27765189233889</v>
      </c>
      <c r="H40" s="13">
        <f t="shared" si="43"/>
        <v>735.14135257318162</v>
      </c>
      <c r="I40" s="13">
        <f t="shared" si="47"/>
        <v>737.50482516495936</v>
      </c>
      <c r="J40" s="13">
        <f t="shared" si="44"/>
        <v>746.54311291844135</v>
      </c>
      <c r="K40" s="13">
        <f t="shared" si="44"/>
        <v>759.3671454123911</v>
      </c>
      <c r="L40" s="13">
        <f t="shared" si="44"/>
        <v>753.64551988186588</v>
      </c>
      <c r="M40" s="13"/>
      <c r="N40" s="13"/>
      <c r="P40" s="24">
        <f>K40/J40-1</f>
        <v>1.7177886008240106E-2</v>
      </c>
      <c r="Q40">
        <v>31</v>
      </c>
      <c r="R40">
        <f t="shared" si="48"/>
        <v>151</v>
      </c>
      <c r="U40" s="16">
        <v>42614</v>
      </c>
      <c r="V40" s="14">
        <f>SUM(I3:I11,H12:H14)</f>
        <v>268962.99214626016</v>
      </c>
      <c r="W40" s="4">
        <f t="shared" si="28"/>
        <v>1.3032312831709802E-2</v>
      </c>
      <c r="X40" s="17">
        <f t="shared" si="49"/>
        <v>270557.78486235219</v>
      </c>
      <c r="Z40" s="14"/>
    </row>
    <row r="41" spans="1:26">
      <c r="A41" s="11" t="s">
        <v>6</v>
      </c>
      <c r="B41" s="13">
        <f t="shared" si="42"/>
        <v>627.1396755535684</v>
      </c>
      <c r="C41" s="13">
        <f t="shared" si="42"/>
        <v>639.10037415538272</v>
      </c>
      <c r="D41" s="13">
        <f t="shared" si="42"/>
        <v>647.61139617289655</v>
      </c>
      <c r="E41" s="13">
        <f t="shared" si="46"/>
        <v>624.26962854365615</v>
      </c>
      <c r="F41" s="13">
        <f t="shared" si="43"/>
        <v>659.92743389136922</v>
      </c>
      <c r="G41" s="13">
        <f t="shared" si="43"/>
        <v>686.08206420369822</v>
      </c>
      <c r="H41" s="13">
        <f t="shared" si="43"/>
        <v>707.86421474145243</v>
      </c>
      <c r="I41" s="13">
        <f t="shared" si="47"/>
        <v>698.12811861373291</v>
      </c>
      <c r="J41" s="13">
        <f>J8/$Q41</f>
        <v>713.95826976618446</v>
      </c>
      <c r="K41" s="13">
        <f>K8/$Q41</f>
        <v>723.62406428570353</v>
      </c>
      <c r="L41" s="13">
        <f t="shared" si="44"/>
        <v>720.05090569418292</v>
      </c>
      <c r="M41" s="13"/>
      <c r="N41" s="13"/>
      <c r="P41" s="24">
        <f>K41/J41-1</f>
        <v>1.3538318594845222E-2</v>
      </c>
      <c r="Q41">
        <v>30</v>
      </c>
      <c r="R41">
        <f t="shared" si="48"/>
        <v>181</v>
      </c>
      <c r="U41" s="16">
        <v>42644</v>
      </c>
      <c r="V41" s="14">
        <f>SUM(I3:I12,H13:H14)</f>
        <v>268309.00164625281</v>
      </c>
      <c r="W41" s="4">
        <f t="shared" si="28"/>
        <v>8.1054294961362405E-3</v>
      </c>
      <c r="X41" s="17">
        <f t="shared" si="49"/>
        <v>271218.99032450729</v>
      </c>
      <c r="Z41" s="14"/>
    </row>
    <row r="42" spans="1:26">
      <c r="A42" s="11" t="s">
        <v>7</v>
      </c>
      <c r="B42" s="13">
        <f t="shared" si="42"/>
        <v>605.34610705300486</v>
      </c>
      <c r="C42" s="13">
        <f t="shared" si="42"/>
        <v>618.30722030323045</v>
      </c>
      <c r="D42" s="13">
        <f t="shared" si="42"/>
        <v>630.66889995228837</v>
      </c>
      <c r="E42" s="13">
        <f t="shared" si="46"/>
        <v>592.76777434650194</v>
      </c>
      <c r="F42" s="13">
        <f t="shared" si="43"/>
        <v>643.3698468950397</v>
      </c>
      <c r="G42" s="13">
        <f t="shared" si="43"/>
        <v>668.32953911485765</v>
      </c>
      <c r="H42" s="13">
        <f t="shared" si="43"/>
        <v>689.20032762994776</v>
      </c>
      <c r="I42" s="13">
        <f t="shared" si="47"/>
        <v>680.07807556602916</v>
      </c>
      <c r="J42" s="13">
        <f>J9/$Q42</f>
        <v>697.83741950379726</v>
      </c>
      <c r="K42" s="13">
        <f>K9/$Q42</f>
        <v>703.62926258409129</v>
      </c>
      <c r="L42" s="13">
        <f>L9/$Q42</f>
        <v>702.86414372866022</v>
      </c>
      <c r="M42" s="13"/>
      <c r="N42" s="13"/>
      <c r="Q42">
        <v>31</v>
      </c>
      <c r="R42">
        <f t="shared" si="48"/>
        <v>212</v>
      </c>
      <c r="U42" s="16">
        <v>42675</v>
      </c>
      <c r="V42" s="14">
        <f>SUM(I3:I13,H14)</f>
        <v>267755.13225928845</v>
      </c>
      <c r="W42" s="4">
        <f t="shared" si="28"/>
        <v>3.6444115385303455E-3</v>
      </c>
      <c r="X42" s="17">
        <f t="shared" si="49"/>
        <v>271862.14468539198</v>
      </c>
      <c r="Z42" s="14"/>
    </row>
    <row r="43" spans="1:26">
      <c r="A43" s="11" t="s">
        <v>8</v>
      </c>
      <c r="B43" s="13">
        <f t="shared" si="42"/>
        <v>621.62846198441048</v>
      </c>
      <c r="C43" s="13">
        <f t="shared" si="42"/>
        <v>637.46870367973247</v>
      </c>
      <c r="D43" s="13">
        <f t="shared" si="42"/>
        <v>653.79182659106937</v>
      </c>
      <c r="E43" s="13">
        <f t="shared" si="46"/>
        <v>632.05762114357856</v>
      </c>
      <c r="F43" s="13">
        <f t="shared" si="43"/>
        <v>673.26764594424014</v>
      </c>
      <c r="G43" s="13">
        <f t="shared" si="43"/>
        <v>697.16154159494533</v>
      </c>
      <c r="H43" s="13">
        <f t="shared" si="43"/>
        <v>715.47616084258254</v>
      </c>
      <c r="I43" s="13">
        <f t="shared" si="47"/>
        <v>707.20402685655824</v>
      </c>
      <c r="J43" s="13">
        <f>J10/$Q43</f>
        <v>721.72960976888862</v>
      </c>
      <c r="K43" s="13">
        <f t="shared" ref="K43:L43" si="50">K10/$Q43</f>
        <v>727.8264719888756</v>
      </c>
      <c r="L43" s="13">
        <f t="shared" si="50"/>
        <v>730.95028560479273</v>
      </c>
      <c r="M43" s="13"/>
      <c r="N43" s="13"/>
      <c r="Q43">
        <v>31</v>
      </c>
      <c r="R43">
        <f t="shared" si="48"/>
        <v>243</v>
      </c>
      <c r="U43" s="16">
        <v>42705</v>
      </c>
      <c r="V43" s="14">
        <f>SUM(I3:I14)</f>
        <v>267369.73427790392</v>
      </c>
      <c r="W43" s="4">
        <f t="shared" si="28"/>
        <v>-1.2635187575782414E-4</v>
      </c>
      <c r="X43" s="17">
        <f t="shared" si="49"/>
        <v>272494.61685479444</v>
      </c>
      <c r="Z43" s="14"/>
    </row>
    <row r="44" spans="1:26">
      <c r="A44" s="11" t="s">
        <v>9</v>
      </c>
      <c r="B44" s="13">
        <f t="shared" si="42"/>
        <v>653.90998402879711</v>
      </c>
      <c r="C44" s="13">
        <f t="shared" si="42"/>
        <v>674.67562097714449</v>
      </c>
      <c r="D44" s="13">
        <f t="shared" si="42"/>
        <v>697.39832331025229</v>
      </c>
      <c r="E44" s="13">
        <f t="shared" si="46"/>
        <v>672.43789652957321</v>
      </c>
      <c r="F44" s="13">
        <f t="shared" si="43"/>
        <v>710.02684977355045</v>
      </c>
      <c r="G44" s="13">
        <f t="shared" si="43"/>
        <v>744.85382709187945</v>
      </c>
      <c r="H44" s="13">
        <f t="shared" si="43"/>
        <v>753.44333987126618</v>
      </c>
      <c r="I44" s="13">
        <f t="shared" si="47"/>
        <v>742.79578610144631</v>
      </c>
      <c r="J44" s="13">
        <f>J11/$Q44</f>
        <v>759.81304141416217</v>
      </c>
      <c r="K44" s="13">
        <f t="shared" ref="K44:L44" si="51">K11/$Q44</f>
        <v>768.74605215356667</v>
      </c>
      <c r="L44" s="13">
        <f t="shared" si="51"/>
        <v>771.60820351100733</v>
      </c>
      <c r="M44" s="13"/>
      <c r="N44" s="13"/>
      <c r="Q44">
        <v>30</v>
      </c>
      <c r="R44">
        <f t="shared" si="48"/>
        <v>273</v>
      </c>
      <c r="U44" s="16">
        <v>42736</v>
      </c>
      <c r="V44" s="14">
        <f>SUM(J3,I4:I14)</f>
        <v>267313.71936440398</v>
      </c>
      <c r="W44" s="4">
        <f t="shared" si="28"/>
        <v>-1.8514115099899087E-3</v>
      </c>
      <c r="X44" s="17">
        <f t="shared" si="49"/>
        <v>272908.37096656294</v>
      </c>
      <c r="Z44" s="14"/>
    </row>
    <row r="45" spans="1:26">
      <c r="A45" s="11" t="s">
        <v>10</v>
      </c>
      <c r="B45" s="13">
        <f t="shared" si="42"/>
        <v>664.3147211668628</v>
      </c>
      <c r="C45" s="13">
        <f t="shared" si="42"/>
        <v>687.52514317021019</v>
      </c>
      <c r="D45" s="13">
        <f t="shared" si="42"/>
        <v>707.21104120222367</v>
      </c>
      <c r="E45" s="13">
        <f t="shared" si="46"/>
        <v>695.23735598881024</v>
      </c>
      <c r="F45" s="13">
        <f t="shared" si="43"/>
        <v>726.97449660069481</v>
      </c>
      <c r="G45" s="13">
        <f t="shared" si="43"/>
        <v>748.6021869081884</v>
      </c>
      <c r="H45" s="13">
        <f t="shared" si="43"/>
        <v>769.53289560198459</v>
      </c>
      <c r="I45" s="13">
        <f t="shared" si="47"/>
        <v>748.4364278598124</v>
      </c>
      <c r="J45" s="13">
        <f>J12/$Q45</f>
        <v>774.15244036454953</v>
      </c>
      <c r="K45" s="13">
        <f t="shared" ref="K45" si="52">K12/$Q45</f>
        <v>779.93315363868874</v>
      </c>
      <c r="L45" s="13">
        <f>L12/$Q45</f>
        <v>781.13932897092047</v>
      </c>
      <c r="M45" s="13"/>
      <c r="N45" s="13"/>
      <c r="Q45">
        <v>31</v>
      </c>
      <c r="R45">
        <f t="shared" si="48"/>
        <v>304</v>
      </c>
      <c r="U45" s="16">
        <v>42767</v>
      </c>
      <c r="V45" s="14">
        <f>SUM(J3:J4,I5:I14)</f>
        <v>266590.34594672959</v>
      </c>
      <c r="W45" s="4">
        <f t="shared" si="28"/>
        <v>-9.8599182716090361E-3</v>
      </c>
      <c r="X45" s="17">
        <f t="shared" si="49"/>
        <v>274371.2375212491</v>
      </c>
      <c r="Y45" s="14">
        <f>X45-V45</f>
        <v>7780.8915745195118</v>
      </c>
      <c r="Z45" s="14">
        <f t="shared" ref="Z45:Z59" si="53">V45+$Y$45</f>
        <v>274371.2375212491</v>
      </c>
    </row>
    <row r="46" spans="1:26">
      <c r="A46" s="11" t="s">
        <v>11</v>
      </c>
      <c r="B46" s="13">
        <f t="shared" si="42"/>
        <v>661.73427832721234</v>
      </c>
      <c r="C46" s="13">
        <f t="shared" si="42"/>
        <v>682.56466558081809</v>
      </c>
      <c r="D46" s="13">
        <f t="shared" si="42"/>
        <v>698.37248669174789</v>
      </c>
      <c r="E46" s="13">
        <f t="shared" si="46"/>
        <v>715.74917724349655</v>
      </c>
      <c r="F46" s="13">
        <f t="shared" si="43"/>
        <v>719.38323643175272</v>
      </c>
      <c r="G46" s="13">
        <f t="shared" si="43"/>
        <v>736.80184381051583</v>
      </c>
      <c r="H46" s="13">
        <f t="shared" si="43"/>
        <v>757.83978121640132</v>
      </c>
      <c r="I46" s="13">
        <f t="shared" si="47"/>
        <v>739.3774683175875</v>
      </c>
      <c r="J46" s="13">
        <f>J13/$Q46</f>
        <v>769.24907861126769</v>
      </c>
      <c r="K46" s="13">
        <f t="shared" ref="K46" si="54">K13/$Q46</f>
        <v>766.26872781034626</v>
      </c>
      <c r="L46" s="13">
        <f>L13/$Q46</f>
        <v>770.42330144343475</v>
      </c>
      <c r="M46" s="13"/>
      <c r="N46" s="13"/>
      <c r="Q46">
        <v>30</v>
      </c>
      <c r="R46">
        <f t="shared" si="48"/>
        <v>334</v>
      </c>
      <c r="U46" s="16">
        <v>42795</v>
      </c>
      <c r="V46" s="14">
        <f>SUM(J3:J5,I6:I14)</f>
        <v>266945.61742530914</v>
      </c>
      <c r="W46" s="4">
        <f t="shared" si="28"/>
        <v>-1.1182245998320517E-2</v>
      </c>
      <c r="X46" s="17">
        <f t="shared" si="49"/>
        <v>275104.2787557065</v>
      </c>
      <c r="Z46" s="14">
        <f t="shared" si="53"/>
        <v>274726.50899982866</v>
      </c>
    </row>
    <row r="47" spans="1:26">
      <c r="A47" s="11" t="s">
        <v>12</v>
      </c>
      <c r="B47" s="13">
        <f t="shared" si="42"/>
        <v>658.44173927226961</v>
      </c>
      <c r="C47" s="13">
        <f t="shared" si="42"/>
        <v>664.87583383646268</v>
      </c>
      <c r="D47" s="13">
        <f t="shared" si="42"/>
        <v>693.86913307094073</v>
      </c>
      <c r="E47" s="13">
        <f t="shared" si="46"/>
        <v>669.27517079994379</v>
      </c>
      <c r="F47" s="13">
        <f t="shared" si="43"/>
        <v>713.9139173031574</v>
      </c>
      <c r="G47" s="13">
        <f t="shared" si="43"/>
        <v>730.10546181365669</v>
      </c>
      <c r="H47" s="13">
        <f t="shared" si="43"/>
        <v>750.12660727054435</v>
      </c>
      <c r="I47" s="13">
        <f t="shared" si="47"/>
        <v>737.69441432265751</v>
      </c>
      <c r="J47" s="13">
        <f>J14/$Q47</f>
        <v>756.68603443248162</v>
      </c>
      <c r="K47" s="13">
        <f t="shared" ref="K47" si="55">K14/$Q47</f>
        <v>755.90749531524705</v>
      </c>
      <c r="L47" s="13"/>
      <c r="M47" s="13"/>
      <c r="N47" s="13"/>
      <c r="Q47">
        <v>31</v>
      </c>
      <c r="R47">
        <f t="shared" si="48"/>
        <v>365</v>
      </c>
      <c r="U47" s="16">
        <v>42826</v>
      </c>
      <c r="V47" s="14">
        <f>SUM(J3:J6,I7:I14)</f>
        <v>267313.55934612843</v>
      </c>
      <c r="W47" s="4">
        <f t="shared" si="28"/>
        <v>-1.0098118684366941E-2</v>
      </c>
      <c r="X47" s="17">
        <f t="shared" si="49"/>
        <v>275181.76027757535</v>
      </c>
      <c r="Z47" s="14">
        <f t="shared" si="53"/>
        <v>275094.45092064794</v>
      </c>
    </row>
    <row r="48" spans="1:26">
      <c r="U48" s="16">
        <v>42856</v>
      </c>
      <c r="V48" s="14">
        <f>SUM(J3:J7,I8:I14)</f>
        <v>267593.74626648636</v>
      </c>
      <c r="W48" s="4">
        <f t="shared" si="28"/>
        <v>-9.3293345974618802E-3</v>
      </c>
      <c r="X48" s="17">
        <f t="shared" si="49"/>
        <v>275256.42287071538</v>
      </c>
      <c r="Z48" s="14">
        <f t="shared" si="53"/>
        <v>275374.63784100587</v>
      </c>
    </row>
    <row r="49" spans="1:26">
      <c r="U49" s="16">
        <v>42887</v>
      </c>
      <c r="V49" s="14">
        <f>SUM(J3:J8,I9:I14)</f>
        <v>268068.65080105991</v>
      </c>
      <c r="W49" s="4">
        <f t="shared" si="28"/>
        <v>-6.4968617607285006E-3</v>
      </c>
      <c r="X49" s="18">
        <f>X37*1.019039</f>
        <v>274179.90046692453</v>
      </c>
      <c r="Z49" s="14">
        <f t="shared" si="53"/>
        <v>275849.54237557942</v>
      </c>
    </row>
    <row r="50" spans="1:26">
      <c r="A50" s="7" t="s">
        <v>53</v>
      </c>
      <c r="B50" s="2"/>
      <c r="C50" s="2"/>
      <c r="D50" s="2"/>
      <c r="E50" s="2"/>
      <c r="F50" s="2"/>
      <c r="G50" s="2"/>
      <c r="H50" s="2"/>
      <c r="I50" s="2"/>
      <c r="J50" s="5"/>
      <c r="U50" s="16">
        <v>42917</v>
      </c>
      <c r="V50" s="14">
        <f>SUM(J3:J9,I10:I14)</f>
        <v>268619.19046313077</v>
      </c>
      <c r="W50" s="4">
        <f t="shared" si="28"/>
        <v>-3.4119921229458505E-3</v>
      </c>
      <c r="X50" s="18">
        <f t="shared" ref="X50:X60" si="56">X38*1.019039</f>
        <v>274851.76569015381</v>
      </c>
      <c r="Z50" s="14">
        <f t="shared" si="53"/>
        <v>276400.08203765028</v>
      </c>
    </row>
    <row r="51" spans="1:26">
      <c r="A51" s="9"/>
      <c r="B51" s="10">
        <v>2009</v>
      </c>
      <c r="C51" s="10">
        <v>2010</v>
      </c>
      <c r="D51" s="10">
        <v>2011</v>
      </c>
      <c r="E51" s="10">
        <v>2012</v>
      </c>
      <c r="F51" s="10">
        <v>2013</v>
      </c>
      <c r="G51" s="10">
        <v>2014</v>
      </c>
      <c r="H51" s="10">
        <v>2015</v>
      </c>
      <c r="I51" s="10">
        <v>2016</v>
      </c>
      <c r="J51" s="10">
        <v>2017</v>
      </c>
      <c r="K51" s="10">
        <v>2018</v>
      </c>
      <c r="L51" s="19"/>
      <c r="M51" s="19"/>
      <c r="N51" s="19"/>
      <c r="U51" s="16">
        <v>42948</v>
      </c>
      <c r="V51" s="14">
        <f>SUM(J3:J10,I11:I14)</f>
        <v>269069.48353341297</v>
      </c>
      <c r="W51" s="4">
        <f t="shared" si="28"/>
        <v>-7.9075056931976473E-4</v>
      </c>
      <c r="X51" s="18">
        <f t="shared" si="56"/>
        <v>275441.34359423141</v>
      </c>
      <c r="Z51" s="14">
        <f t="shared" si="53"/>
        <v>276850.37510793249</v>
      </c>
    </row>
    <row r="52" spans="1:26">
      <c r="A52" s="11" t="s">
        <v>2</v>
      </c>
      <c r="B52" s="13">
        <f t="shared" ref="B52:L52" si="57">B20/$R36</f>
        <v>664.94216160008216</v>
      </c>
      <c r="C52" s="13">
        <f t="shared" si="57"/>
        <v>652.07200365144934</v>
      </c>
      <c r="D52" s="13">
        <f t="shared" si="57"/>
        <v>671.72630313332775</v>
      </c>
      <c r="E52" s="13">
        <f t="shared" si="57"/>
        <v>686.86983535334696</v>
      </c>
      <c r="F52" s="13">
        <f t="shared" si="57"/>
        <v>694.31261201057919</v>
      </c>
      <c r="G52" s="13">
        <f t="shared" si="57"/>
        <v>722.67861083781304</v>
      </c>
      <c r="H52" s="13">
        <f t="shared" si="57"/>
        <v>726.91781407624842</v>
      </c>
      <c r="I52" s="13">
        <f t="shared" si="57"/>
        <v>740.01535679173128</v>
      </c>
      <c r="J52" s="13">
        <f t="shared" si="57"/>
        <v>738.20842409818511</v>
      </c>
      <c r="K52" s="13">
        <f t="shared" si="57"/>
        <v>758.1546847532652</v>
      </c>
      <c r="L52" s="13">
        <f t="shared" si="57"/>
        <v>754.9494587803249</v>
      </c>
      <c r="M52" s="13"/>
      <c r="N52" s="13"/>
      <c r="O52" s="24"/>
      <c r="P52" s="24"/>
      <c r="U52" s="16">
        <v>42979</v>
      </c>
      <c r="V52" s="14">
        <f>SUM(J3:J11,I12:I14)</f>
        <v>269580.00119279447</v>
      </c>
      <c r="W52" s="4">
        <f t="shared" si="28"/>
        <v>2.2940295302738001E-3</v>
      </c>
      <c r="X52" s="18">
        <f t="shared" si="56"/>
        <v>275708.93452834652</v>
      </c>
      <c r="Z52" s="14">
        <f t="shared" si="53"/>
        <v>277360.89276731398</v>
      </c>
    </row>
    <row r="53" spans="1:26">
      <c r="A53" s="11" t="s">
        <v>3</v>
      </c>
      <c r="B53" s="13">
        <f t="shared" ref="B53:D63" si="58">B21/$R37</f>
        <v>662.97306242786988</v>
      </c>
      <c r="C53" s="13">
        <f t="shared" si="58"/>
        <v>655.13447930870745</v>
      </c>
      <c r="D53" s="13">
        <f t="shared" si="58"/>
        <v>674.6674306052048</v>
      </c>
      <c r="E53" s="22">
        <f>E21/60</f>
        <v>699.2719931985007</v>
      </c>
      <c r="F53" s="13">
        <f t="shared" ref="F53:H63" si="59">F21/$R37</f>
        <v>694.82708145047513</v>
      </c>
      <c r="G53" s="13">
        <f t="shared" si="59"/>
        <v>724.20846393854379</v>
      </c>
      <c r="H53" s="13">
        <f t="shared" si="59"/>
        <v>722.90553483187352</v>
      </c>
      <c r="I53" s="22">
        <f>I21/60</f>
        <v>741.54976292561571</v>
      </c>
      <c r="J53" s="13">
        <f t="shared" ref="J53:K63" si="60">J21/$R37</f>
        <v>740.90843126038317</v>
      </c>
      <c r="K53" s="13">
        <f t="shared" si="60"/>
        <v>759.68611386434304</v>
      </c>
      <c r="L53" s="13">
        <f t="shared" ref="L53" si="61">L21/$R37</f>
        <v>754.35342987349782</v>
      </c>
      <c r="M53" s="13"/>
      <c r="N53" s="13"/>
      <c r="O53" s="24"/>
      <c r="P53" s="24"/>
      <c r="Q53" s="24"/>
      <c r="U53" s="16">
        <v>43009</v>
      </c>
      <c r="V53" s="14">
        <f>SUM(J3:J12,I13:I14)</f>
        <v>270377.19758044131</v>
      </c>
      <c r="W53" s="4">
        <f t="shared" si="28"/>
        <v>7.7082614504124791E-3</v>
      </c>
      <c r="X53" s="18">
        <f t="shared" si="56"/>
        <v>276382.72868129559</v>
      </c>
      <c r="Z53" s="14">
        <f t="shared" si="53"/>
        <v>278158.08915496082</v>
      </c>
    </row>
    <row r="54" spans="1:26">
      <c r="A54" s="11" t="s">
        <v>4</v>
      </c>
      <c r="B54" s="13">
        <f t="shared" si="58"/>
        <v>662.32554812179717</v>
      </c>
      <c r="C54" s="13">
        <f t="shared" si="58"/>
        <v>656.78784683842809</v>
      </c>
      <c r="D54" s="13">
        <f t="shared" si="58"/>
        <v>676.83118138601321</v>
      </c>
      <c r="E54" s="13">
        <f t="shared" ref="E54:E63" si="62">E22/$R38</f>
        <v>708.81820051189618</v>
      </c>
      <c r="F54" s="13">
        <f t="shared" si="59"/>
        <v>692.31526487213159</v>
      </c>
      <c r="G54" s="13">
        <f t="shared" si="59"/>
        <v>722.82690866637142</v>
      </c>
      <c r="H54" s="13">
        <f t="shared" si="59"/>
        <v>722.31163388850428</v>
      </c>
      <c r="I54" s="13">
        <f t="shared" ref="I54:I63" si="63">I22/$R38</f>
        <v>750.76613204163414</v>
      </c>
      <c r="J54" s="13">
        <f t="shared" si="60"/>
        <v>746.05372256835869</v>
      </c>
      <c r="K54" s="13">
        <f t="shared" si="60"/>
        <v>761.57046437345366</v>
      </c>
      <c r="L54" s="13">
        <f t="shared" ref="L54" si="64">L22/$R38</f>
        <v>755.52108810171092</v>
      </c>
      <c r="M54" s="13"/>
      <c r="N54" s="13"/>
      <c r="O54" s="24"/>
      <c r="P54" s="24"/>
      <c r="Q54" s="24"/>
      <c r="U54" s="16">
        <v>43040</v>
      </c>
      <c r="V54" s="14">
        <f>SUM(J3:J13,I14)</f>
        <v>271273.34588925174</v>
      </c>
      <c r="W54" s="4">
        <f t="shared" si="28"/>
        <v>1.3139668324102738E-2</v>
      </c>
      <c r="X54" s="18">
        <f t="shared" si="56"/>
        <v>277038.12805805716</v>
      </c>
      <c r="Z54" s="14">
        <f t="shared" si="53"/>
        <v>279054.23746377125</v>
      </c>
    </row>
    <row r="55" spans="1:26">
      <c r="A55" s="11" t="s">
        <v>5</v>
      </c>
      <c r="B55" s="13">
        <f t="shared" si="58"/>
        <v>663.60689299436592</v>
      </c>
      <c r="C55" s="13">
        <f t="shared" si="58"/>
        <v>658.60353576163402</v>
      </c>
      <c r="D55" s="13">
        <f t="shared" si="58"/>
        <v>679.98268417070551</v>
      </c>
      <c r="E55" s="13">
        <f t="shared" si="62"/>
        <v>704.54161709192215</v>
      </c>
      <c r="F55" s="13">
        <f t="shared" si="59"/>
        <v>690.99296441134959</v>
      </c>
      <c r="G55" s="13">
        <f t="shared" si="59"/>
        <v>724.02518020796492</v>
      </c>
      <c r="H55" s="13">
        <f t="shared" si="59"/>
        <v>728.21086231712115</v>
      </c>
      <c r="I55" s="13">
        <f t="shared" si="63"/>
        <v>750.18535186708675</v>
      </c>
      <c r="J55" s="13">
        <f t="shared" si="60"/>
        <v>749.71722743562418</v>
      </c>
      <c r="K55" s="13">
        <f t="shared" si="60"/>
        <v>763.90390617855871</v>
      </c>
      <c r="L55" s="13">
        <f t="shared" ref="L55" si="65">L23/$R39</f>
        <v>758.61538830977804</v>
      </c>
      <c r="M55" s="13"/>
      <c r="N55" s="13"/>
      <c r="O55" s="24"/>
      <c r="P55" s="24"/>
      <c r="Q55" s="24"/>
      <c r="R55" s="14"/>
      <c r="S55" s="4"/>
      <c r="U55" s="16">
        <v>43070</v>
      </c>
      <c r="V55" s="14">
        <f>SUM(J3:J14)</f>
        <v>271862.08611265628</v>
      </c>
      <c r="W55" s="4">
        <f t="shared" si="28"/>
        <v>1.6802020792985539E-2</v>
      </c>
      <c r="X55" s="18">
        <f t="shared" si="56"/>
        <v>277682.64186509285</v>
      </c>
      <c r="Z55" s="14">
        <f t="shared" si="53"/>
        <v>279642.97768717579</v>
      </c>
    </row>
    <row r="56" spans="1:26">
      <c r="A56" s="11" t="s">
        <v>0</v>
      </c>
      <c r="B56" s="13">
        <f t="shared" si="58"/>
        <v>660.94711864638168</v>
      </c>
      <c r="C56" s="13">
        <f t="shared" si="58"/>
        <v>658.81895860277643</v>
      </c>
      <c r="D56" s="13">
        <f t="shared" si="58"/>
        <v>679.23231533615069</v>
      </c>
      <c r="E56" s="13">
        <f t="shared" si="62"/>
        <v>693.09238874791515</v>
      </c>
      <c r="F56" s="13">
        <f t="shared" si="59"/>
        <v>690.49986153001771</v>
      </c>
      <c r="G56" s="13">
        <f t="shared" si="59"/>
        <v>722.02403201071718</v>
      </c>
      <c r="H56" s="13">
        <f t="shared" si="59"/>
        <v>729.63367819750442</v>
      </c>
      <c r="I56" s="13">
        <f t="shared" si="63"/>
        <v>747.58206492823933</v>
      </c>
      <c r="J56" s="13">
        <f t="shared" si="60"/>
        <v>749.06558803143446</v>
      </c>
      <c r="K56" s="13">
        <f t="shared" si="60"/>
        <v>762.97251820669646</v>
      </c>
      <c r="L56" s="13">
        <f t="shared" ref="L56" si="66">L24/$R40</f>
        <v>757.59508419543852</v>
      </c>
      <c r="M56" s="13"/>
      <c r="N56" s="13"/>
      <c r="O56" s="24"/>
      <c r="P56" s="24"/>
      <c r="U56" s="16">
        <v>43101</v>
      </c>
      <c r="V56" s="14">
        <f>SUM(K3,J4:J14)</f>
        <v>272480.42019296373</v>
      </c>
      <c r="W56" s="4">
        <f t="shared" si="28"/>
        <v>1.932822917149446E-2</v>
      </c>
      <c r="X56" s="18">
        <f t="shared" si="56"/>
        <v>278104.27344139531</v>
      </c>
      <c r="Z56" s="14">
        <f t="shared" si="53"/>
        <v>280261.31176748325</v>
      </c>
    </row>
    <row r="57" spans="1:26">
      <c r="A57" s="11" t="s">
        <v>6</v>
      </c>
      <c r="B57" s="13">
        <f t="shared" si="58"/>
        <v>655.3436750398381</v>
      </c>
      <c r="C57" s="13">
        <f t="shared" si="58"/>
        <v>655.55068493746251</v>
      </c>
      <c r="D57" s="13">
        <f t="shared" si="58"/>
        <v>673.99127901074951</v>
      </c>
      <c r="E57" s="13">
        <f t="shared" si="62"/>
        <v>681.68530142124234</v>
      </c>
      <c r="F57" s="13">
        <f t="shared" si="59"/>
        <v>685.43260833024169</v>
      </c>
      <c r="G57" s="13">
        <f t="shared" si="59"/>
        <v>716.06679977750957</v>
      </c>
      <c r="H57" s="13">
        <f t="shared" si="59"/>
        <v>726.02547983462296</v>
      </c>
      <c r="I57" s="13">
        <f t="shared" si="63"/>
        <v>739.38527824627704</v>
      </c>
      <c r="J57" s="13">
        <f t="shared" si="60"/>
        <v>743.24669550128249</v>
      </c>
      <c r="K57" s="13">
        <f t="shared" si="60"/>
        <v>756.45067501537164</v>
      </c>
      <c r="L57" s="13">
        <f t="shared" ref="L57" si="67">L25/$R41</f>
        <v>751.37229217865581</v>
      </c>
      <c r="M57" s="13"/>
      <c r="N57" s="13"/>
      <c r="O57" s="24"/>
      <c r="P57" s="24"/>
      <c r="U57" s="16">
        <v>43132</v>
      </c>
      <c r="V57" s="14">
        <f>SUM(K3:K4,J5:J14)</f>
        <v>272969.96938628989</v>
      </c>
      <c r="W57" s="4">
        <f t="shared" ref="W57:W59" si="68">V57/V45-1</f>
        <v>2.3930436853985215E-2</v>
      </c>
      <c r="X57" s="18">
        <f t="shared" si="56"/>
        <v>279594.99151241616</v>
      </c>
      <c r="Z57" s="14">
        <f t="shared" si="53"/>
        <v>280750.8609608094</v>
      </c>
    </row>
    <row r="58" spans="1:26">
      <c r="A58" s="11" t="s">
        <v>7</v>
      </c>
      <c r="B58" s="13">
        <f t="shared" si="58"/>
        <v>648.03270990968781</v>
      </c>
      <c r="C58" s="13">
        <f t="shared" si="58"/>
        <v>650.10470661830584</v>
      </c>
      <c r="D58" s="13">
        <f t="shared" si="58"/>
        <v>667.65640282767254</v>
      </c>
      <c r="E58" s="13">
        <f t="shared" si="62"/>
        <v>668.68321019804921</v>
      </c>
      <c r="F58" s="13">
        <f t="shared" si="59"/>
        <v>679.28192151660369</v>
      </c>
      <c r="G58" s="13">
        <f t="shared" si="59"/>
        <v>709.08635128438607</v>
      </c>
      <c r="H58" s="13">
        <f t="shared" si="59"/>
        <v>720.64066984242993</v>
      </c>
      <c r="I58" s="13">
        <f t="shared" si="63"/>
        <v>730.71299860907095</v>
      </c>
      <c r="J58" s="13">
        <f t="shared" si="60"/>
        <v>736.60665986014078</v>
      </c>
      <c r="K58" s="13">
        <f t="shared" si="60"/>
        <v>748.72678923532601</v>
      </c>
      <c r="L58" s="13">
        <f t="shared" ref="L58" si="69">L26/$R42</f>
        <v>744.27911952794898</v>
      </c>
      <c r="M58" s="13"/>
      <c r="N58" s="13"/>
      <c r="O58" s="24"/>
      <c r="U58" s="16">
        <v>43160</v>
      </c>
      <c r="V58" s="14">
        <f>SUM(K3:K5,J6:J14)</f>
        <v>273258.59287511482</v>
      </c>
      <c r="W58" s="4">
        <f t="shared" si="68"/>
        <v>2.3648919621510611E-2</v>
      </c>
      <c r="X58" s="18">
        <f t="shared" si="56"/>
        <v>280341.98911893641</v>
      </c>
      <c r="Z58" s="14">
        <f t="shared" si="53"/>
        <v>281039.48444963433</v>
      </c>
    </row>
    <row r="59" spans="1:26">
      <c r="A59" s="11" t="s">
        <v>8</v>
      </c>
      <c r="B59" s="13">
        <f t="shared" si="58"/>
        <v>644.66426675872651</v>
      </c>
      <c r="C59" s="13">
        <f t="shared" si="58"/>
        <v>648.49270624342614</v>
      </c>
      <c r="D59" s="13">
        <f t="shared" si="58"/>
        <v>665.88767087979318</v>
      </c>
      <c r="E59" s="13">
        <f t="shared" si="62"/>
        <v>664.01080994830193</v>
      </c>
      <c r="F59" s="13">
        <f t="shared" si="59"/>
        <v>678.51466825428565</v>
      </c>
      <c r="G59" s="13">
        <f t="shared" si="59"/>
        <v>707.56507926639154</v>
      </c>
      <c r="H59" s="13">
        <f t="shared" si="59"/>
        <v>719.98182301528891</v>
      </c>
      <c r="I59" s="13">
        <f t="shared" si="63"/>
        <v>727.71391167768036</v>
      </c>
      <c r="J59" s="13">
        <f t="shared" si="60"/>
        <v>734.70876458100986</v>
      </c>
      <c r="K59" s="13">
        <f t="shared" si="60"/>
        <v>746.06049361952375</v>
      </c>
      <c r="L59" s="13">
        <f t="shared" ref="L59" si="70">L27/$R43</f>
        <v>742.57873330729944</v>
      </c>
      <c r="M59" s="13"/>
      <c r="N59" s="13"/>
      <c r="O59" s="24"/>
      <c r="U59" s="16">
        <v>43191</v>
      </c>
      <c r="V59" s="14">
        <f>SUM(K3:K6,J7:J14)</f>
        <v>273564.48756180838</v>
      </c>
      <c r="W59" s="4">
        <f t="shared" si="68"/>
        <v>2.3384254173152375E-2</v>
      </c>
      <c r="X59" s="18">
        <f t="shared" si="56"/>
        <v>280420.94581150013</v>
      </c>
      <c r="Z59" s="14">
        <f t="shared" si="53"/>
        <v>281345.37913632789</v>
      </c>
    </row>
    <row r="60" spans="1:26">
      <c r="A60" s="11" t="s">
        <v>9</v>
      </c>
      <c r="B60" s="13">
        <f t="shared" si="58"/>
        <v>645.68027964554756</v>
      </c>
      <c r="C60" s="13">
        <f t="shared" si="58"/>
        <v>651.36994962075778</v>
      </c>
      <c r="D60" s="13">
        <f t="shared" si="58"/>
        <v>669.35037993808533</v>
      </c>
      <c r="E60" s="13">
        <f t="shared" si="62"/>
        <v>664.93686341877128</v>
      </c>
      <c r="F60" s="13">
        <f t="shared" si="59"/>
        <v>681.97754534431476</v>
      </c>
      <c r="G60" s="13">
        <f t="shared" si="59"/>
        <v>711.66274386259909</v>
      </c>
      <c r="H60" s="13">
        <f t="shared" si="59"/>
        <v>723.65891277968205</v>
      </c>
      <c r="I60" s="13">
        <f t="shared" si="63"/>
        <v>729.37126051545692</v>
      </c>
      <c r="J60" s="13">
        <f t="shared" si="60"/>
        <v>737.46747632091672</v>
      </c>
      <c r="K60" s="13">
        <f t="shared" si="60"/>
        <v>748.55341213974827</v>
      </c>
      <c r="L60" s="13">
        <f t="shared" ref="L60" si="71">L28/$R44</f>
        <v>745.76878497803648</v>
      </c>
      <c r="M60" s="13"/>
      <c r="N60" s="13"/>
      <c r="O60" s="24"/>
      <c r="U60" s="16">
        <v>43221</v>
      </c>
      <c r="V60" s="14">
        <f>SUM(K3:K7,J8:J14)</f>
        <v>273962.03256912081</v>
      </c>
      <c r="W60" s="4">
        <f t="shared" ref="W60" si="72">V60/V48-1</f>
        <v>2.3798337560148042E-2</v>
      </c>
      <c r="X60" s="18">
        <f t="shared" si="56"/>
        <v>280497.02990575094</v>
      </c>
    </row>
    <row r="61" spans="1:26">
      <c r="A61" s="11" t="s">
        <v>10</v>
      </c>
      <c r="B61" s="13">
        <f t="shared" si="58"/>
        <v>647.5805023006817</v>
      </c>
      <c r="C61" s="13">
        <f t="shared" si="58"/>
        <v>655.05682791034008</v>
      </c>
      <c r="D61" s="13">
        <f t="shared" si="58"/>
        <v>673.21117105383632</v>
      </c>
      <c r="E61" s="13">
        <f t="shared" si="62"/>
        <v>668.02671627953191</v>
      </c>
      <c r="F61" s="13">
        <f t="shared" si="59"/>
        <v>686.56605024216935</v>
      </c>
      <c r="G61" s="13">
        <f t="shared" si="59"/>
        <v>715.42959496264268</v>
      </c>
      <c r="H61" s="13">
        <f t="shared" si="59"/>
        <v>728.33685181748262</v>
      </c>
      <c r="I61" s="13">
        <f t="shared" si="63"/>
        <v>731.31540586965104</v>
      </c>
      <c r="J61" s="13">
        <f t="shared" si="60"/>
        <v>741.20837725957665</v>
      </c>
      <c r="K61" s="13">
        <f t="shared" si="60"/>
        <v>751.7533199899691</v>
      </c>
      <c r="L61" s="13">
        <f t="shared" ref="L61" si="73">L29/$R45</f>
        <v>749.37564966152138</v>
      </c>
      <c r="M61" s="13"/>
      <c r="N61" s="13"/>
      <c r="O61" s="24">
        <f t="shared" ref="O61:O63" si="74">J61/I61-1</f>
        <v>1.3527639798810664E-2</v>
      </c>
    </row>
    <row r="62" spans="1:26">
      <c r="A62" s="11" t="s">
        <v>11</v>
      </c>
      <c r="B62" s="13">
        <f t="shared" si="58"/>
        <v>648.85179954857358</v>
      </c>
      <c r="C62" s="13">
        <f t="shared" si="58"/>
        <v>657.52759177295786</v>
      </c>
      <c r="D62" s="13">
        <f t="shared" si="58"/>
        <v>675.47116946442725</v>
      </c>
      <c r="E62" s="13">
        <f t="shared" si="62"/>
        <v>672.31316486910953</v>
      </c>
      <c r="F62" s="13">
        <f t="shared" si="59"/>
        <v>689.51370169632355</v>
      </c>
      <c r="G62" s="13">
        <f t="shared" si="59"/>
        <v>717.34925803281101</v>
      </c>
      <c r="H62" s="13">
        <f t="shared" si="59"/>
        <v>730.98681553594827</v>
      </c>
      <c r="I62" s="13">
        <f t="shared" si="63"/>
        <v>732.03954321527408</v>
      </c>
      <c r="J62" s="13">
        <f t="shared" si="60"/>
        <v>743.72700312948905</v>
      </c>
      <c r="K62" s="13">
        <f t="shared" si="60"/>
        <v>753.05709913551198</v>
      </c>
      <c r="L62" s="13">
        <f t="shared" ref="L62" si="75">L30/$R46</f>
        <v>751.2661573066033</v>
      </c>
      <c r="M62" s="13"/>
      <c r="N62" s="13"/>
      <c r="O62" s="24">
        <f t="shared" si="74"/>
        <v>1.596561281769171E-2</v>
      </c>
    </row>
    <row r="63" spans="1:26">
      <c r="A63" s="11" t="s">
        <v>12</v>
      </c>
      <c r="B63" s="13">
        <f t="shared" si="58"/>
        <v>649.66628757990122</v>
      </c>
      <c r="C63" s="13">
        <f t="shared" si="58"/>
        <v>658.15168904410496</v>
      </c>
      <c r="D63" s="13">
        <f t="shared" si="58"/>
        <v>677.03373623648724</v>
      </c>
      <c r="E63" s="13">
        <f t="shared" si="62"/>
        <v>672.05514345501604</v>
      </c>
      <c r="F63" s="13">
        <f t="shared" si="59"/>
        <v>691.58604877526011</v>
      </c>
      <c r="G63" s="13">
        <f t="shared" si="59"/>
        <v>718.43266164159513</v>
      </c>
      <c r="H63" s="13">
        <f t="shared" si="59"/>
        <v>732.6123868887496</v>
      </c>
      <c r="I63" s="13">
        <f t="shared" si="63"/>
        <v>732.51981993946276</v>
      </c>
      <c r="J63" s="13">
        <f t="shared" si="60"/>
        <v>744.82763318535967</v>
      </c>
      <c r="K63" s="13">
        <f t="shared" si="60"/>
        <v>753.2991875781745</v>
      </c>
      <c r="L63" s="13">
        <f t="shared" ref="L63" si="76">L31/$R47</f>
        <v>0</v>
      </c>
      <c r="M63" s="13"/>
      <c r="N63" s="13"/>
      <c r="O63" s="24">
        <f t="shared" si="74"/>
        <v>1.6802020792985539E-2</v>
      </c>
    </row>
  </sheetData>
  <mergeCells count="1">
    <mergeCell ref="V10:X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AE84"/>
  <sheetViews>
    <sheetView workbookViewId="0">
      <pane xSplit="1" ySplit="3" topLeftCell="G35" activePane="bottomRight" state="frozen"/>
      <selection pane="topRight" activeCell="B1" sqref="B1"/>
      <selection pane="bottomLeft" activeCell="A4" sqref="A4"/>
      <selection pane="bottomRight" activeCell="R91" sqref="R91"/>
    </sheetView>
  </sheetViews>
  <sheetFormatPr defaultRowHeight="14"/>
  <cols>
    <col min="2" max="2" width="9.58203125" customWidth="1"/>
    <col min="3" max="3" width="8.75" customWidth="1"/>
    <col min="5" max="5" width="12.5" customWidth="1"/>
    <col min="6" max="6" width="12.75" customWidth="1"/>
    <col min="7" max="7" width="12" customWidth="1"/>
    <col min="8" max="9" width="0" hidden="1" customWidth="1"/>
    <col min="10" max="10" width="4.75" customWidth="1"/>
    <col min="11" max="11" width="10" customWidth="1"/>
    <col min="14" max="14" width="12.5" customWidth="1"/>
    <col min="15" max="15" width="12.75" customWidth="1"/>
    <col min="18" max="18" width="11" customWidth="1"/>
    <col min="26" max="26" width="10.5" customWidth="1"/>
    <col min="29" max="29" width="12.5" customWidth="1"/>
    <col min="30" max="30" width="12.75" customWidth="1"/>
  </cols>
  <sheetData>
    <row r="1" spans="1:31">
      <c r="K1" t="s">
        <v>54</v>
      </c>
      <c r="R1" t="s">
        <v>55</v>
      </c>
      <c r="Y1" t="s">
        <v>51</v>
      </c>
    </row>
    <row r="3" spans="1:31">
      <c r="B3" t="s">
        <v>13</v>
      </c>
      <c r="C3" t="s">
        <v>17</v>
      </c>
      <c r="D3" t="s">
        <v>49</v>
      </c>
      <c r="E3" t="s">
        <v>15</v>
      </c>
      <c r="F3" t="s">
        <v>14</v>
      </c>
      <c r="G3" t="s">
        <v>50</v>
      </c>
      <c r="K3" t="s">
        <v>13</v>
      </c>
      <c r="L3" t="s">
        <v>17</v>
      </c>
      <c r="M3" t="s">
        <v>49</v>
      </c>
      <c r="N3" t="s">
        <v>15</v>
      </c>
      <c r="O3" t="s">
        <v>14</v>
      </c>
      <c r="P3" t="s">
        <v>50</v>
      </c>
      <c r="R3" t="s">
        <v>13</v>
      </c>
      <c r="S3" t="s">
        <v>17</v>
      </c>
      <c r="T3" t="s">
        <v>49</v>
      </c>
      <c r="U3" t="s">
        <v>15</v>
      </c>
      <c r="V3" t="s">
        <v>14</v>
      </c>
      <c r="W3" t="s">
        <v>50</v>
      </c>
      <c r="Z3" t="s">
        <v>13</v>
      </c>
      <c r="AA3" t="s">
        <v>17</v>
      </c>
      <c r="AB3" t="s">
        <v>49</v>
      </c>
      <c r="AC3" t="s">
        <v>15</v>
      </c>
      <c r="AD3" t="s">
        <v>14</v>
      </c>
      <c r="AE3" t="s">
        <v>50</v>
      </c>
    </row>
    <row r="4" spans="1:31">
      <c r="A4" s="16">
        <v>41365</v>
      </c>
      <c r="B4" s="20">
        <f>INDEX(Argentina!$B$26:$M$38,MATCH(TEXT($A4,"mmmm"),Argentina!$B$26:$B$38,0),MATCH(IF(MONTH($A4)&lt;6,CONCATENATE(RIGHT(YEAR(EDATE($A4,-12)),2),"/",RIGHT(YEAR($A4),2)),CONCATENATE(RIGHT(YEAR($A4),2),"/",RIGHT(YEAR(EDATE($A4,12)),2))),Argentina!$B$26:$M$26,0))</f>
        <v>823.2</v>
      </c>
      <c r="C4" s="20">
        <f>INDEX(Australia!$B$26:$M$38,MATCH(TEXT($A4,"mmmm"),Australia!$B$26:$B$38,0),MATCH(IF(MONTH($A4)&lt;7,CONCATENATE(RIGHT(YEAR(EDATE($A4,-12)),2),"/",RIGHT(YEAR($A4),2)),CONCATENATE(RIGHT(YEAR($A4),2),"/",RIGHT(YEAR(EDATE($A4,12)),2))),Australia!$B$26:$M$26,0))</f>
        <v>598.73044404999996</v>
      </c>
      <c r="D4" s="20">
        <f>INDEX('EU-27'!$B$26:$N$38,MATCH(TEXT($A4,"mmmm"),'EU-27'!$B$26:$B$38,0),MATCH(IF(MONTH($A4)&lt;4,CONCATENATE(RIGHT(YEAR(EDATE($A4,-12)),2),"/",RIGHT(YEAR($A4),2)),CONCATENATE(RIGHT(YEAR($A4),2),"/",RIGHT(YEAR(EDATE($A4,12)),2))),'EU-27'!$B$26:$N$26,0))</f>
        <v>10649.624020800002</v>
      </c>
      <c r="E4" s="20">
        <f>INDEX('New Zealand'!$B$26:$N$38,MATCH(TEXT($A4,"mmmm"),'New Zealand'!$B$26:$B$38,0),MATCH(IF(MONTH($A4)&lt;6,CONCATENATE(RIGHT(YEAR(EDATE($A4,-12)),2),"/",RIGHT(YEAR($A4),2)),CONCATENATE(RIGHT(YEAR($A4),2),"/",RIGHT(YEAR(EDATE($A4,12)),2))),'New Zealand'!$B$26:$N$26,0))</f>
        <v>940.86342050683618</v>
      </c>
      <c r="F4" s="20">
        <f>INDEX('United States'!$B$26:$N$38,MATCH(TEXT($A4,"mmmm"),'United States'!$B$26:$B$38,0),MATCH(IF(MONTH($A4)&lt;4,CONCATENATE(RIGHT(YEAR(EDATE($A4,-12)),2),"/",RIGHT(YEAR($A4),2)),CONCATENATE(RIGHT(YEAR($A4),2),"/",RIGHT(YEAR(EDATE($A4,12)),2))),'United States'!$B$26:$N$26,0))</f>
        <v>7598.3640055132801</v>
      </c>
      <c r="G4" s="14">
        <f t="shared" ref="G4:G15" si="0">SUM(B4:F4)</f>
        <v>20610.781890870116</v>
      </c>
      <c r="K4" s="23"/>
      <c r="L4" s="23"/>
      <c r="M4" s="23"/>
      <c r="N4" s="23"/>
      <c r="O4" s="23"/>
      <c r="P4" s="23"/>
      <c r="R4" s="23"/>
      <c r="S4" s="23"/>
      <c r="T4" s="23"/>
      <c r="U4" s="23"/>
      <c r="V4" s="23"/>
      <c r="W4" s="23"/>
    </row>
    <row r="5" spans="1:31">
      <c r="A5" s="16">
        <v>41395</v>
      </c>
      <c r="B5" s="20">
        <f>INDEX(Argentina!$B$26:$M$38,MATCH(TEXT($A5,"mmmm"),Argentina!$B$26:$B$38,0),MATCH(IF(MONTH($A5)&lt;6,CONCATENATE(RIGHT(YEAR(EDATE($A5,-12)),2),"/",RIGHT(YEAR($A5),2)),CONCATENATE(RIGHT(YEAR($A5),2),"/",RIGHT(YEAR(EDATE($A5,12)),2))),Argentina!$B$26:$M$26,0))</f>
        <v>933.8</v>
      </c>
      <c r="C5" s="20">
        <f>INDEX(Australia!$B$26:$M$38,MATCH(TEXT($A5,"mmmm"),Australia!$B$26:$B$38,0),MATCH(IF(MONTH($A5)&lt;7,CONCATENATE(RIGHT(YEAR(EDATE($A5,-12)),2),"/",RIGHT(YEAR($A5),2)),CONCATENATE(RIGHT(YEAR($A5),2),"/",RIGHT(YEAR(EDATE($A5,12)),2))),Australia!$B$26:$M$26,0))</f>
        <v>629.76348406</v>
      </c>
      <c r="D5" s="20">
        <f>INDEX('EU-27'!$B$26:$N$38,MATCH(TEXT($A5,"mmmm"),'EU-27'!$B$26:$B$38,0),MATCH(IF(MONTH($A5)&lt;4,CONCATENATE(RIGHT(YEAR(EDATE($A5,-12)),2),"/",RIGHT(YEAR($A5),2)),CONCATENATE(RIGHT(YEAR($A5),2),"/",RIGHT(YEAR(EDATE($A5,12)),2))),'EU-27'!$B$26:$N$26,0))</f>
        <v>11372.205907199999</v>
      </c>
      <c r="E5" s="20">
        <f>INDEX('New Zealand'!$B$26:$N$38,MATCH(TEXT($A5,"mmmm"),'New Zealand'!$B$26:$B$38,0),MATCH(IF(MONTH($A5)&lt;6,CONCATENATE(RIGHT(YEAR(EDATE($A5,-12)),2),"/",RIGHT(YEAR($A5),2)),CONCATENATE(RIGHT(YEAR($A5),2),"/",RIGHT(YEAR(EDATE($A5,12)),2))),'New Zealand'!$B$26:$N$26,0))</f>
        <v>563.74209550736441</v>
      </c>
      <c r="F5" s="20">
        <f>INDEX('United States'!$B$26:$N$38,MATCH(TEXT($A5,"mmmm"),'United States'!$B$26:$B$38,0),MATCH(IF(MONTH($A5)&lt;4,CONCATENATE(RIGHT(YEAR(EDATE($A5,-12)),2),"/",RIGHT(YEAR($A5),2)),CONCATENATE(RIGHT(YEAR($A5),2),"/",RIGHT(YEAR(EDATE($A5,12)),2))),'United States'!$B$26:$N$26,0))</f>
        <v>7846.8118749033601</v>
      </c>
      <c r="G5" s="14">
        <f t="shared" si="0"/>
        <v>21346.323361670722</v>
      </c>
      <c r="K5" s="23"/>
      <c r="L5" s="23"/>
      <c r="M5" s="23"/>
      <c r="N5" s="23"/>
      <c r="O5" s="23"/>
      <c r="P5" s="23"/>
      <c r="R5" s="23"/>
      <c r="S5" s="23"/>
      <c r="T5" s="23"/>
      <c r="U5" s="23"/>
      <c r="V5" s="23"/>
      <c r="W5" s="23"/>
    </row>
    <row r="6" spans="1:31">
      <c r="A6" s="16">
        <v>41426</v>
      </c>
      <c r="B6" s="20">
        <f>INDEX(Argentina!$B$26:$M$38,MATCH(TEXT($A6,"mmmm"),Argentina!$B$26:$B$38,0),MATCH(IF(MONTH($A6)&lt;6,CONCATENATE(RIGHT(YEAR(EDATE($A6,-12)),2),"/",RIGHT(YEAR($A6),2)),CONCATENATE(RIGHT(YEAR($A6),2),"/",RIGHT(YEAR(EDATE($A6,12)),2))),Argentina!$B$26:$M$26,0))</f>
        <v>893.5</v>
      </c>
      <c r="C6" s="20">
        <f>INDEX(Australia!$B$26:$M$38,MATCH(TEXT($A6,"mmmm"),Australia!$B$26:$B$38,0),MATCH(IF(MONTH($A6)&lt;7,CONCATENATE(RIGHT(YEAR(EDATE($A6,-12)),2),"/",RIGHT(YEAR($A6),2)),CONCATENATE(RIGHT(YEAR($A6),2),"/",RIGHT(YEAR(EDATE($A6,12)),2))),Australia!$B$26:$M$26,0))</f>
        <v>605.24328405000006</v>
      </c>
      <c r="D6" s="20">
        <f>INDEX('EU-27'!$B$26:$N$38,MATCH(TEXT($A6,"mmmm"),'EU-27'!$B$26:$B$38,0),MATCH(IF(MONTH($A6)&lt;4,CONCATENATE(RIGHT(YEAR(EDATE($A6,-12)),2),"/",RIGHT(YEAR($A6),2)),CONCATENATE(RIGHT(YEAR($A6),2),"/",RIGHT(YEAR(EDATE($A6,12)),2))),'EU-27'!$B$26:$N$26,0))</f>
        <v>10720.9362996</v>
      </c>
      <c r="E6" s="20">
        <f>INDEX('New Zealand'!$B$26:$N$38,MATCH(TEXT($A6,"mmmm"),'New Zealand'!$B$26:$B$38,0),MATCH(IF(MONTH($A6)&lt;6,CONCATENATE(RIGHT(YEAR(EDATE($A6,-12)),2),"/",RIGHT(YEAR($A6),2)),CONCATENATE(RIGHT(YEAR($A6),2),"/",RIGHT(YEAR(EDATE($A6,12)),2))),'New Zealand'!$B$26:$N$26,0))</f>
        <v>118.09969528787508</v>
      </c>
      <c r="F6" s="20">
        <f>INDEX('United States'!$B$26:$N$38,MATCH(TEXT($A6,"mmmm"),'United States'!$B$26:$B$38,0),MATCH(IF(MONTH($A6)&lt;4,CONCATENATE(RIGHT(YEAR(EDATE($A6,-12)),2),"/",RIGHT(YEAR($A6),2)),CONCATENATE(RIGHT(YEAR($A6),2),"/",RIGHT(YEAR(EDATE($A6,12)),2))),'United States'!$B$26:$N$26,0))</f>
        <v>7460.0437378031993</v>
      </c>
      <c r="G6" s="14">
        <f t="shared" si="0"/>
        <v>19797.823016741077</v>
      </c>
      <c r="K6" s="23"/>
      <c r="L6" s="23"/>
      <c r="M6" s="23"/>
      <c r="N6" s="23"/>
      <c r="O6" s="23"/>
      <c r="P6" s="23"/>
      <c r="R6" s="23"/>
      <c r="S6" s="23"/>
      <c r="T6" s="23"/>
      <c r="U6" s="23"/>
      <c r="V6" s="23"/>
      <c r="W6" s="23"/>
    </row>
    <row r="7" spans="1:31">
      <c r="A7" s="16">
        <v>41456</v>
      </c>
      <c r="B7" s="20">
        <f>INDEX(Argentina!$B$26:$M$38,MATCH(TEXT($A7,"mmmm"),Argentina!$B$26:$B$38,0),MATCH(IF(MONTH($A7)&lt;6,CONCATENATE(RIGHT(YEAR(EDATE($A7,-12)),2),"/",RIGHT(YEAR($A7),2)),CONCATENATE(RIGHT(YEAR($A7),2),"/",RIGHT(YEAR(EDATE($A7,12)),2))),Argentina!$B$26:$M$26,0))</f>
        <v>942.8</v>
      </c>
      <c r="C7" s="20">
        <f>INDEX(Australia!$B$26:$M$38,MATCH(TEXT($A7,"mmmm"),Australia!$B$26:$B$38,0),MATCH(IF(MONTH($A7)&lt;7,CONCATENATE(RIGHT(YEAR(EDATE($A7,-12)),2),"/",RIGHT(YEAR($A7),2)),CONCATENATE(RIGHT(YEAR($A7),2),"/",RIGHT(YEAR(EDATE($A7,12)),2))),Australia!$B$26:$M$26,0))</f>
        <v>638.25656508000088</v>
      </c>
      <c r="D7" s="20">
        <f>INDEX('EU-27'!$B$26:$N$38,MATCH(TEXT($A7,"mmmm"),'EU-27'!$B$26:$B$38,0),MATCH(IF(MONTH($A7)&lt;4,CONCATENATE(RIGHT(YEAR(EDATE($A7,-12)),2),"/",RIGHT(YEAR($A7),2)),CONCATENATE(RIGHT(YEAR($A7),2),"/",RIGHT(YEAR(EDATE($A7,12)),2))),'EU-27'!$B$26:$N$26,0))</f>
        <v>10788.198841200001</v>
      </c>
      <c r="E7" s="20">
        <f>INDEX('New Zealand'!$B$26:$N$38,MATCH(TEXT($A7,"mmmm"),'New Zealand'!$B$26:$B$38,0),MATCH(IF(MONTH($A7)&lt;6,CONCATENATE(RIGHT(YEAR(EDATE($A7,-12)),2),"/",RIGHT(YEAR($A7),2)),CONCATENATE(RIGHT(YEAR($A7),2),"/",RIGHT(YEAR(EDATE($A7,12)),2))),'New Zealand'!$B$26:$N$26,0))</f>
        <v>179.92113945087124</v>
      </c>
      <c r="F7" s="20">
        <f>INDEX('United States'!$B$26:$N$38,MATCH(TEXT($A7,"mmmm"),'United States'!$B$26:$B$38,0),MATCH(IF(MONTH($A7)&lt;4,CONCATENATE(RIGHT(YEAR(EDATE($A7,-12)),2),"/",RIGHT(YEAR($A7),2)),CONCATENATE(RIGHT(YEAR($A7),2),"/",RIGHT(YEAR(EDATE($A7,12)),2))),'United States'!$B$26:$N$26,0))</f>
        <v>7395.2887080153596</v>
      </c>
      <c r="G7" s="14">
        <f t="shared" si="0"/>
        <v>19944.465253746232</v>
      </c>
      <c r="K7" s="23"/>
      <c r="L7" s="23"/>
      <c r="M7" s="23"/>
      <c r="N7" s="23"/>
      <c r="O7" s="23"/>
      <c r="P7" s="23"/>
      <c r="R7" s="23"/>
      <c r="S7" s="23"/>
      <c r="T7" s="23"/>
      <c r="U7" s="23"/>
      <c r="V7" s="23"/>
      <c r="W7" s="23"/>
    </row>
    <row r="8" spans="1:31">
      <c r="A8" s="16">
        <v>41487</v>
      </c>
      <c r="B8" s="20">
        <f>INDEX(Argentina!$B$26:$M$38,MATCH(TEXT($A8,"mmmm"),Argentina!$B$26:$B$38,0),MATCH(IF(MONTH($A8)&lt;6,CONCATENATE(RIGHT(YEAR(EDATE($A8,-12)),2),"/",RIGHT(YEAR($A8),2)),CONCATENATE(RIGHT(YEAR($A8),2),"/",RIGHT(YEAR(EDATE($A8,12)),2))),Argentina!$B$26:$M$26,0))</f>
        <v>955.8</v>
      </c>
      <c r="C8" s="20">
        <f>INDEX(Australia!$B$26:$M$38,MATCH(TEXT($A8,"mmmm"),Australia!$B$26:$B$38,0),MATCH(IF(MONTH($A8)&lt;7,CONCATENATE(RIGHT(YEAR(EDATE($A8,-12)),2),"/",RIGHT(YEAR($A8),2)),CONCATENATE(RIGHT(YEAR($A8),2),"/",RIGHT(YEAR(EDATE($A8,12)),2))),Australia!$B$26:$M$26,0))</f>
        <v>735.16946005000057</v>
      </c>
      <c r="D8" s="20">
        <f>INDEX('EU-27'!$B$26:$N$38,MATCH(TEXT($A8,"mmmm"),'EU-27'!$B$26:$B$38,0),MATCH(IF(MONTH($A8)&lt;4,CONCATENATE(RIGHT(YEAR(EDATE($A8,-12)),2),"/",RIGHT(YEAR($A8),2)),CONCATENATE(RIGHT(YEAR($A8),2),"/",RIGHT(YEAR(EDATE($A8,12)),2))),'EU-27'!$B$26:$N$26,0))</f>
        <v>10493.335241999999</v>
      </c>
      <c r="E8" s="20">
        <f>INDEX('New Zealand'!$B$26:$N$38,MATCH(TEXT($A8,"mmmm"),'New Zealand'!$B$26:$B$38,0),MATCH(IF(MONTH($A8)&lt;6,CONCATENATE(RIGHT(YEAR(EDATE($A8,-12)),2),"/",RIGHT(YEAR($A8),2)),CONCATENATE(RIGHT(YEAR($A8),2),"/",RIGHT(YEAR(EDATE($A8,12)),2))),'New Zealand'!$B$26:$N$26,0))</f>
        <v>1291.2631037993644</v>
      </c>
      <c r="F8" s="20">
        <f>INDEX('United States'!$B$26:$N$38,MATCH(TEXT($A8,"mmmm"),'United States'!$B$26:$B$38,0),MATCH(IF(MONTH($A8)&lt;4,CONCATENATE(RIGHT(YEAR(EDATE($A8,-12)),2),"/",RIGHT(YEAR($A8),2)),CONCATENATE(RIGHT(YEAR($A8),2),"/",RIGHT(YEAR(EDATE($A8,12)),2))),'United States'!$B$26:$N$26,0))</f>
        <v>7395.7292184220796</v>
      </c>
      <c r="G8" s="14">
        <f t="shared" si="0"/>
        <v>20871.297024271444</v>
      </c>
      <c r="K8" s="23"/>
      <c r="L8" s="23"/>
      <c r="M8" s="23"/>
      <c r="N8" s="23"/>
      <c r="O8" s="23"/>
      <c r="P8" s="23"/>
      <c r="R8" s="23"/>
      <c r="S8" s="23"/>
      <c r="T8" s="23"/>
      <c r="U8" s="23"/>
      <c r="V8" s="23"/>
      <c r="W8" s="23"/>
    </row>
    <row r="9" spans="1:31">
      <c r="A9" s="16">
        <v>41518</v>
      </c>
      <c r="B9" s="20">
        <f>INDEX(Argentina!$B$26:$M$38,MATCH(TEXT($A9,"mmmm"),Argentina!$B$26:$B$38,0),MATCH(IF(MONTH($A9)&lt;6,CONCATENATE(RIGHT(YEAR(EDATE($A9,-12)),2),"/",RIGHT(YEAR($A9),2)),CONCATENATE(RIGHT(YEAR($A9),2),"/",RIGHT(YEAR(EDATE($A9,12)),2))),Argentina!$B$26:$M$26,0))</f>
        <v>931</v>
      </c>
      <c r="C9" s="20">
        <f>INDEX(Australia!$B$26:$M$38,MATCH(TEXT($A9,"mmmm"),Australia!$B$26:$B$38,0),MATCH(IF(MONTH($A9)&lt;7,CONCATENATE(RIGHT(YEAR(EDATE($A9,-12)),2),"/",RIGHT(YEAR($A9),2)),CONCATENATE(RIGHT(YEAR($A9),2),"/",RIGHT(YEAR(EDATE($A9,12)),2))),Australia!$B$26:$M$26,0))</f>
        <v>899.75488505999988</v>
      </c>
      <c r="D9" s="20">
        <f>INDEX('EU-27'!$B$26:$N$38,MATCH(TEXT($A9,"mmmm"),'EU-27'!$B$26:$B$38,0),MATCH(IF(MONTH($A9)&lt;4,CONCATENATE(RIGHT(YEAR(EDATE($A9,-12)),2),"/",RIGHT(YEAR($A9),2)),CONCATENATE(RIGHT(YEAR($A9),2),"/",RIGHT(YEAR(EDATE($A9,12)),2))),'EU-27'!$B$26:$N$26,0))</f>
        <v>9956.6236680000002</v>
      </c>
      <c r="E9" s="20">
        <f>INDEX('New Zealand'!$B$26:$N$38,MATCH(TEXT($A9,"mmmm"),'New Zealand'!$B$26:$B$38,0),MATCH(IF(MONTH($A9)&lt;6,CONCATENATE(RIGHT(YEAR(EDATE($A9,-12)),2),"/",RIGHT(YEAR($A9),2)),CONCATENATE(RIGHT(YEAR($A9),2),"/",RIGHT(YEAR(EDATE($A9,12)),2))),'New Zealand'!$B$26:$N$26,0))</f>
        <v>2539.7066913621934</v>
      </c>
      <c r="F9" s="20">
        <f>INDEX('United States'!$B$26:$N$38,MATCH(TEXT($A9,"mmmm"),'United States'!$B$26:$B$38,0),MATCH(IF(MONTH($A9)&lt;4,CONCATENATE(RIGHT(YEAR(EDATE($A9,-12)),2),"/",RIGHT(YEAR($A9),2)),CONCATENATE(RIGHT(YEAR($A9),2),"/",RIGHT(YEAR(EDATE($A9,12)),2))),'United States'!$B$26:$N$26,0))</f>
        <v>6973.7202487843197</v>
      </c>
      <c r="G9" s="14">
        <f t="shared" si="0"/>
        <v>21300.805493206513</v>
      </c>
      <c r="K9" s="23"/>
      <c r="L9" s="23"/>
      <c r="M9" s="23"/>
      <c r="N9" s="23"/>
      <c r="O9" s="23"/>
      <c r="P9" s="23"/>
      <c r="R9" s="23"/>
      <c r="S9" s="23"/>
      <c r="T9" s="23"/>
      <c r="U9" s="23"/>
      <c r="V9" s="23"/>
      <c r="W9" s="23"/>
    </row>
    <row r="10" spans="1:31">
      <c r="A10" s="16">
        <v>41548</v>
      </c>
      <c r="B10" s="20">
        <f>INDEX(Argentina!$B$26:$M$38,MATCH(TEXT($A10,"mmmm"),Argentina!$B$26:$B$38,0),MATCH(IF(MONTH($A10)&lt;6,CONCATENATE(RIGHT(YEAR(EDATE($A10,-12)),2),"/",RIGHT(YEAR($A10),2)),CONCATENATE(RIGHT(YEAR($A10),2),"/",RIGHT(YEAR(EDATE($A10,12)),2))),Argentina!$B$26:$M$26,0))</f>
        <v>1082.3</v>
      </c>
      <c r="C10" s="20">
        <f>INDEX(Australia!$B$26:$M$38,MATCH(TEXT($A10,"mmmm"),Australia!$B$26:$B$38,0),MATCH(IF(MONTH($A10)&lt;7,CONCATENATE(RIGHT(YEAR(EDATE($A10,-12)),2),"/",RIGHT(YEAR($A10),2)),CONCATENATE(RIGHT(YEAR($A10),2),"/",RIGHT(YEAR(EDATE($A10,12)),2))),Australia!$B$26:$M$26,0))</f>
        <v>1008.2370760600004</v>
      </c>
      <c r="D10" s="20">
        <f>INDEX('EU-27'!$B$26:$N$38,MATCH(TEXT($A10,"mmmm"),'EU-27'!$B$26:$B$38,0),MATCH(IF(MONTH($A10)&lt;4,CONCATENATE(RIGHT(YEAR(EDATE($A10,-12)),2),"/",RIGHT(YEAR($A10),2)),CONCATENATE(RIGHT(YEAR($A10),2),"/",RIGHT(YEAR(EDATE($A10,12)),2))),'EU-27'!$B$26:$N$26,0))</f>
        <v>10123.4980908</v>
      </c>
      <c r="E10" s="20">
        <f>INDEX('New Zealand'!$B$26:$N$38,MATCH(TEXT($A10,"mmmm"),'New Zealand'!$B$26:$B$38,0),MATCH(IF(MONTH($A10)&lt;6,CONCATENATE(RIGHT(YEAR(EDATE($A10,-12)),2),"/",RIGHT(YEAR($A10),2)),CONCATENATE(RIGHT(YEAR($A10),2),"/",RIGHT(YEAR(EDATE($A10,12)),2))),'New Zealand'!$B$26:$N$26,0))</f>
        <v>3064.7652770495383</v>
      </c>
      <c r="F10" s="20">
        <f>INDEX('United States'!$B$26:$N$38,MATCH(TEXT($A10,"mmmm"),'United States'!$B$26:$B$38,0),MATCH(IF(MONTH($A10)&lt;4,CONCATENATE(RIGHT(YEAR(EDATE($A10,-12)),2),"/",RIGHT(YEAR($A10),2)),CONCATENATE(RIGHT(YEAR($A10),2),"/",RIGHT(YEAR(EDATE($A10,12)),2))),'United States'!$B$26:$N$26,0))</f>
        <v>7257.4089507120007</v>
      </c>
      <c r="G10" s="14">
        <f t="shared" si="0"/>
        <v>22536.209394621539</v>
      </c>
      <c r="K10" s="23"/>
      <c r="L10" s="23"/>
      <c r="M10" s="23"/>
      <c r="N10" s="23"/>
      <c r="O10" s="23"/>
      <c r="P10" s="23"/>
      <c r="R10" s="23"/>
      <c r="S10" s="23"/>
      <c r="T10" s="23"/>
      <c r="U10" s="23"/>
      <c r="V10" s="23"/>
      <c r="W10" s="23"/>
    </row>
    <row r="11" spans="1:31">
      <c r="A11" s="16">
        <v>41579</v>
      </c>
      <c r="B11" s="20">
        <f>INDEX(Argentina!$B$26:$M$38,MATCH(TEXT($A11,"mmmm"),Argentina!$B$26:$B$38,0),MATCH(IF(MONTH($A11)&lt;6,CONCATENATE(RIGHT(YEAR(EDATE($A11,-12)),2),"/",RIGHT(YEAR($A11),2)),CONCATENATE(RIGHT(YEAR($A11),2),"/",RIGHT(YEAR(EDATE($A11,12)),2))),Argentina!$B$26:$M$26,0))</f>
        <v>988.4</v>
      </c>
      <c r="C11" s="20">
        <f>INDEX(Australia!$B$26:$M$38,MATCH(TEXT($A11,"mmmm"),Australia!$B$26:$B$38,0),MATCH(IF(MONTH($A11)&lt;7,CONCATENATE(RIGHT(YEAR(EDATE($A11,-12)),2),"/",RIGHT(YEAR($A11),2)),CONCATENATE(RIGHT(YEAR($A11),2),"/",RIGHT(YEAR(EDATE($A11,12)),2))),Australia!$B$26:$M$26,0))</f>
        <v>976.67188403000011</v>
      </c>
      <c r="D11" s="20">
        <f>INDEX('EU-27'!$B$26:$N$38,MATCH(TEXT($A11,"mmmm"),'EU-27'!$B$26:$B$38,0),MATCH(IF(MONTH($A11)&lt;4,CONCATENATE(RIGHT(YEAR(EDATE($A11,-12)),2),"/",RIGHT(YEAR($A11),2)),CONCATENATE(RIGHT(YEAR($A11),2),"/",RIGHT(YEAR(EDATE($A11,12)),2))),'EU-27'!$B$26:$N$26,0))</f>
        <v>9691.5746807999985</v>
      </c>
      <c r="E11" s="20">
        <f>INDEX('New Zealand'!$B$26:$N$38,MATCH(TEXT($A11,"mmmm"),'New Zealand'!$B$26:$B$38,0),MATCH(IF(MONTH($A11)&lt;6,CONCATENATE(RIGHT(YEAR(EDATE($A11,-12)),2),"/",RIGHT(YEAR($A11),2)),CONCATENATE(RIGHT(YEAR($A11),2),"/",RIGHT(YEAR(EDATE($A11,12)),2))),'New Zealand'!$B$26:$N$26,0))</f>
        <v>2875.3624893824208</v>
      </c>
      <c r="F11" s="20">
        <f>INDEX('United States'!$B$26:$N$38,MATCH(TEXT($A11,"mmmm"),'United States'!$B$26:$B$38,0),MATCH(IF(MONTH($A11)&lt;4,CONCATENATE(RIGHT(YEAR(EDATE($A11,-12)),2),"/",RIGHT(YEAR($A11),2)),CONCATENATE(RIGHT(YEAR($A11),2),"/",RIGHT(YEAR(EDATE($A11,12)),2))),'United States'!$B$26:$N$26,0))</f>
        <v>7049.4880387401599</v>
      </c>
      <c r="G11" s="14">
        <f t="shared" si="0"/>
        <v>21581.497092952581</v>
      </c>
      <c r="K11" s="23"/>
      <c r="L11" s="23"/>
      <c r="M11" s="23"/>
      <c r="N11" s="23"/>
      <c r="O11" s="23"/>
      <c r="P11" s="23"/>
      <c r="R11" s="23"/>
      <c r="S11" s="23"/>
      <c r="T11" s="23"/>
      <c r="U11" s="23"/>
      <c r="V11" s="23"/>
      <c r="W11" s="23"/>
    </row>
    <row r="12" spans="1:31">
      <c r="A12" s="16">
        <v>41609</v>
      </c>
      <c r="B12" s="20">
        <f>INDEX(Argentina!$B$26:$M$38,MATCH(TEXT($A12,"mmmm"),Argentina!$B$26:$B$38,0),MATCH(IF(MONTH($A12)&lt;6,CONCATENATE(RIGHT(YEAR(EDATE($A12,-12)),2),"/",RIGHT(YEAR($A12),2)),CONCATENATE(RIGHT(YEAR($A12),2),"/",RIGHT(YEAR(EDATE($A12,12)),2))),Argentina!$B$26:$M$26,0))</f>
        <v>952.2</v>
      </c>
      <c r="C12" s="20">
        <f>INDEX(Australia!$B$26:$M$38,MATCH(TEXT($A12,"mmmm"),Australia!$B$26:$B$38,0),MATCH(IF(MONTH($A12)&lt;7,CONCATENATE(RIGHT(YEAR(EDATE($A12,-12)),2),"/",RIGHT(YEAR($A12),2)),CONCATENATE(RIGHT(YEAR($A12),2),"/",RIGHT(YEAR(EDATE($A12,12)),2))),Australia!$B$26:$M$26,0))</f>
        <v>936.11012005000009</v>
      </c>
      <c r="D12" s="20">
        <f>INDEX('EU-27'!$B$26:$N$38,MATCH(TEXT($A12,"mmmm"),'EU-27'!$B$26:$B$38,0),MATCH(IF(MONTH($A12)&lt;4,CONCATENATE(RIGHT(YEAR(EDATE($A12,-12)),2),"/",RIGHT(YEAR($A12),2)),CONCATENATE(RIGHT(YEAR($A12),2),"/",RIGHT(YEAR(EDATE($A12,12)),2))),'EU-27'!$B$26:$N$26,0))</f>
        <v>10206.823618800001</v>
      </c>
      <c r="E12" s="20">
        <f>INDEX('New Zealand'!$B$26:$N$38,MATCH(TEXT($A12,"mmmm"),'New Zealand'!$B$26:$B$38,0),MATCH(IF(MONTH($A12)&lt;6,CONCATENATE(RIGHT(YEAR(EDATE($A12,-12)),2),"/",RIGHT(YEAR($A12),2)),CONCATENATE(RIGHT(YEAR($A12),2),"/",RIGHT(YEAR(EDATE($A12,12)),2))),'New Zealand'!$B$26:$N$26,0))</f>
        <v>2640.0279687190782</v>
      </c>
      <c r="F12" s="20">
        <f>INDEX('United States'!$B$26:$N$38,MATCH(TEXT($A12,"mmmm"),'United States'!$B$26:$B$38,0),MATCH(IF(MONTH($A12)&lt;4,CONCATENATE(RIGHT(YEAR(EDATE($A12,-12)),2),"/",RIGHT(YEAR($A12),2)),CONCATENATE(RIGHT(YEAR($A12),2),"/",RIGHT(YEAR(EDATE($A12,12)),2))),'United States'!$B$26:$N$26,0))</f>
        <v>7396.1697288288005</v>
      </c>
      <c r="G12" s="14">
        <f t="shared" si="0"/>
        <v>22131.331436397879</v>
      </c>
      <c r="K12" s="23"/>
      <c r="L12" s="23"/>
      <c r="M12" s="23"/>
      <c r="N12" s="23"/>
      <c r="O12" s="23"/>
      <c r="P12" s="23"/>
      <c r="R12" s="23"/>
      <c r="S12" s="23"/>
      <c r="T12" s="23"/>
      <c r="U12" s="23"/>
      <c r="V12" s="23"/>
      <c r="W12" s="23"/>
    </row>
    <row r="13" spans="1:31">
      <c r="A13" s="16">
        <v>41640</v>
      </c>
      <c r="B13" s="20">
        <f>INDEX(Argentina!$B$26:$M$38,MATCH(TEXT($A13,"mmmm"),Argentina!$B$26:$B$38,0),MATCH(IF(MONTH($A13)&lt;6,CONCATENATE(RIGHT(YEAR(EDATE($A13,-12)),2),"/",RIGHT(YEAR($A13),2)),CONCATENATE(RIGHT(YEAR($A13),2),"/",RIGHT(YEAR(EDATE($A13,12)),2))),Argentina!$B$26:$M$26,0))</f>
        <v>957.3</v>
      </c>
      <c r="C13" s="20">
        <f>INDEX(Australia!$B$26:$M$38,MATCH(TEXT($A13,"mmmm"),Australia!$B$26:$B$38,0),MATCH(IF(MONTH($A13)&lt;7,CONCATENATE(RIGHT(YEAR(EDATE($A13,-12)),2),"/",RIGHT(YEAR($A13),2)),CONCATENATE(RIGHT(YEAR($A13),2),"/",RIGHT(YEAR(EDATE($A13,12)),2))),Australia!$B$26:$M$26,0))</f>
        <v>805.38501303999999</v>
      </c>
      <c r="D13" s="20">
        <f>INDEX('EU-27'!$B$26:$N$38,MATCH(TEXT($A13,"mmmm"),'EU-27'!$B$26:$B$38,0),MATCH(IF(MONTH($A13)&lt;4,CONCATENATE(RIGHT(YEAR(EDATE($A13,-12)),2),"/",RIGHT(YEAR($A13),2)),CONCATENATE(RIGHT(YEAR($A13),2),"/",RIGHT(YEAR(EDATE($A13,12)),2))),'EU-27'!$B$26:$N$26,0))</f>
        <v>10624.616650800001</v>
      </c>
      <c r="E13" s="20">
        <f>INDEX('New Zealand'!$B$26:$N$38,MATCH(TEXT($A13,"mmmm"),'New Zealand'!$B$26:$B$38,0),MATCH(IF(MONTH($A13)&lt;6,CONCATENATE(RIGHT(YEAR(EDATE($A13,-12)),2),"/",RIGHT(YEAR($A13),2)),CONCATENATE(RIGHT(YEAR($A13),2),"/",RIGHT(YEAR(EDATE($A13,12)),2))),'New Zealand'!$B$26:$N$26,0))</f>
        <v>2401.9534023837236</v>
      </c>
      <c r="F13" s="20">
        <f>INDEX('United States'!$B$26:$N$38,MATCH(TEXT($A13,"mmmm"),'United States'!$B$26:$B$38,0),MATCH(IF(MONTH($A13)&lt;4,CONCATENATE(RIGHT(YEAR(EDATE($A13,-12)),2),"/",RIGHT(YEAR($A13),2)),CONCATENATE(RIGHT(YEAR($A13),2),"/",RIGHT(YEAR(EDATE($A13,12)),2))),'United States'!$B$26:$N$26,0))</f>
        <v>7613.7818697484799</v>
      </c>
      <c r="G13" s="14">
        <f t="shared" si="0"/>
        <v>22403.036935972203</v>
      </c>
      <c r="K13" s="23"/>
      <c r="L13" s="23"/>
      <c r="M13" s="23"/>
      <c r="N13" s="23"/>
      <c r="O13" s="23"/>
      <c r="P13" s="23"/>
      <c r="R13" s="23"/>
      <c r="S13" s="23"/>
      <c r="T13" s="23"/>
      <c r="U13" s="23"/>
      <c r="V13" s="23"/>
      <c r="W13" s="23"/>
    </row>
    <row r="14" spans="1:31">
      <c r="A14" s="16">
        <v>41671</v>
      </c>
      <c r="B14" s="20">
        <f>INDEX(Argentina!$B$26:$M$38,MATCH(TEXT($A14,"mmmm"),Argentina!$B$26:$B$38,0),MATCH(IF(MONTH($A14)&lt;6,CONCATENATE(RIGHT(YEAR(EDATE($A14,-12)),2),"/",RIGHT(YEAR($A14),2)),CONCATENATE(RIGHT(YEAR($A14),2),"/",RIGHT(YEAR(EDATE($A14,12)),2))),Argentina!$B$26:$M$26,0))</f>
        <v>877.8</v>
      </c>
      <c r="C14" s="20">
        <f>INDEX(Australia!$B$26:$M$38,MATCH(TEXT($A14,"mmmm"),Australia!$B$26:$B$38,0),MATCH(IF(MONTH($A14)&lt;7,CONCATENATE(RIGHT(YEAR(EDATE($A14,-12)),2),"/",RIGHT(YEAR($A14),2)),CONCATENATE(RIGHT(YEAR($A14),2),"/",RIGHT(YEAR(EDATE($A14,12)),2))),Australia!$B$26:$M$26,0))</f>
        <v>625.10839403000011</v>
      </c>
      <c r="D14" s="20">
        <f>INDEX('EU-27'!$B$26:$N$38,MATCH(TEXT($A14,"mmmm"),'EU-27'!$B$26:$B$38,0),MATCH(IF(MONTH($A14)&lt;4,CONCATENATE(RIGHT(YEAR(EDATE($A14,-12)),2),"/",RIGHT(YEAR($A14),2)),CONCATENATE(RIGHT(YEAR($A14),2),"/",RIGHT(YEAR(EDATE($A14,12)),2))),'EU-27'!$B$26:$N$26,0))</f>
        <v>9898.9464756000034</v>
      </c>
      <c r="E14" s="20">
        <f>INDEX('New Zealand'!$B$26:$N$38,MATCH(TEXT($A14,"mmmm"),'New Zealand'!$B$26:$B$38,0),MATCH(IF(MONTH($A14)&lt;6,CONCATENATE(RIGHT(YEAR(EDATE($A14,-12)),2),"/",RIGHT(YEAR($A14),2)),CONCATENATE(RIGHT(YEAR($A14),2),"/",RIGHT(YEAR(EDATE($A14,12)),2))),'New Zealand'!$B$26:$N$26,0))</f>
        <v>1916.2085270768291</v>
      </c>
      <c r="F14" s="20">
        <f>INDEX('United States'!$B$26:$N$38,MATCH(TEXT($A14,"mmmm"),'United States'!$B$26:$B$38,0),MATCH(IF(MONTH($A14)&lt;4,CONCATENATE(RIGHT(YEAR(EDATE($A14,-12)),2),"/",RIGHT(YEAR($A14),2)),CONCATENATE(RIGHT(YEAR($A14),2),"/",RIGHT(YEAR(EDATE($A14,12)),2))),'United States'!$B$26:$N$26,0))</f>
        <v>7007.1990396950396</v>
      </c>
      <c r="G14" s="14">
        <f t="shared" si="0"/>
        <v>20325.262436401874</v>
      </c>
      <c r="K14" s="23"/>
      <c r="L14" s="23"/>
      <c r="M14" s="23"/>
      <c r="N14" s="23"/>
      <c r="O14" s="23"/>
      <c r="P14" s="23"/>
      <c r="R14" s="23"/>
      <c r="S14" s="23"/>
      <c r="T14" s="23"/>
      <c r="U14" s="23"/>
      <c r="V14" s="23"/>
      <c r="W14" s="23"/>
    </row>
    <row r="15" spans="1:31">
      <c r="A15" s="16">
        <v>41699</v>
      </c>
      <c r="B15" s="20">
        <f>INDEX(Argentina!$B$26:$M$38,MATCH(TEXT($A15,"mmmm"),Argentina!$B$26:$B$38,0),MATCH(IF(MONTH($A15)&lt;6,CONCATENATE(RIGHT(YEAR(EDATE($A15,-12)),2),"/",RIGHT(YEAR($A15),2)),CONCATENATE(RIGHT(YEAR($A15),2),"/",RIGHT(YEAR(EDATE($A15,12)),2))),Argentina!$B$26:$M$26,0))</f>
        <v>826.7</v>
      </c>
      <c r="C15" s="20">
        <f>INDEX(Australia!$B$26:$M$38,MATCH(TEXT($A15,"mmmm"),Australia!$B$26:$B$38,0),MATCH(IF(MONTH($A15)&lt;7,CONCATENATE(RIGHT(YEAR(EDATE($A15,-12)),2),"/",RIGHT(YEAR($A15),2)),CONCATENATE(RIGHT(YEAR($A15),2),"/",RIGHT(YEAR(EDATE($A15,12)),2))),Australia!$B$26:$M$26,0))</f>
        <v>642.43199404000052</v>
      </c>
      <c r="D15" s="20">
        <f>INDEX('EU-27'!$B$26:$N$38,MATCH(TEXT($A15,"mmmm"),'EU-27'!$B$26:$B$38,0),MATCH(IF(MONTH($A15)&lt;4,CONCATENATE(RIGHT(YEAR(EDATE($A15,-12)),2),"/",RIGHT(YEAR($A15),2)),CONCATENATE(RIGHT(YEAR($A15),2),"/",RIGHT(YEAR(EDATE($A15,12)),2))),'EU-27'!$B$26:$N$26,0))</f>
        <v>11289.531056400001</v>
      </c>
      <c r="E15" s="20">
        <f>INDEX('New Zealand'!$B$26:$N$38,MATCH(TEXT($A15,"mmmm"),'New Zealand'!$B$26:$B$38,0),MATCH(IF(MONTH($A15)&lt;6,CONCATENATE(RIGHT(YEAR(EDATE($A15,-12)),2),"/",RIGHT(YEAR($A15),2)),CONCATENATE(RIGHT(YEAR($A15),2),"/",RIGHT(YEAR(EDATE($A15,12)),2))),'New Zealand'!$B$26:$N$26,0))</f>
        <v>1713.5993157484613</v>
      </c>
      <c r="F15" s="20">
        <f>INDEX('United States'!$B$26:$N$38,MATCH(TEXT($A15,"mmmm"),'United States'!$B$26:$B$38,0),MATCH(IF(MONTH($A15)&lt;4,CONCATENATE(RIGHT(YEAR(EDATE($A15,-12)),2),"/",RIGHT(YEAR($A15),2)),CONCATENATE(RIGHT(YEAR($A15),2),"/",RIGHT(YEAR(EDATE($A15,12)),2))),'United States'!$B$26:$N$26,0))</f>
        <v>7853.8600414108805</v>
      </c>
      <c r="G15" s="14">
        <f t="shared" si="0"/>
        <v>22326.122407599345</v>
      </c>
      <c r="K15" s="14">
        <f t="shared" ref="K15:K26" si="1">SUM(B4:B15)</f>
        <v>11164.8</v>
      </c>
      <c r="L15" s="14">
        <f t="shared" ref="L15:L26" si="2">SUM(C4:C15)</f>
        <v>9100.8626036000005</v>
      </c>
      <c r="M15" s="14">
        <f t="shared" ref="M15:M26" si="3">SUM(D4:D15)</f>
        <v>125815.914552</v>
      </c>
      <c r="N15" s="14">
        <f t="shared" ref="N15:N26" si="4">SUM(E4:E15)</f>
        <v>20245.513126274556</v>
      </c>
      <c r="O15" s="14">
        <f t="shared" ref="O15:O26" si="5">SUM(F4:F15)</f>
        <v>88847.865462576956</v>
      </c>
      <c r="P15" s="14">
        <f>SUM(G4:G15)</f>
        <v>255174.95574445155</v>
      </c>
      <c r="R15" s="23"/>
      <c r="S15" s="23"/>
      <c r="T15" s="23"/>
      <c r="U15" s="23"/>
      <c r="V15" s="23"/>
      <c r="W15" s="23"/>
    </row>
    <row r="16" spans="1:31">
      <c r="A16" s="16">
        <v>41730</v>
      </c>
      <c r="B16" s="20">
        <f>INDEX(Argentina!$B$26:$M$38,MATCH(TEXT($A16,"mmmm"),Argentina!$B$26:$B$38,0),MATCH(IF(MONTH($A16)&lt;6,CONCATENATE(RIGHT(YEAR(EDATE($A16,-12)),2),"/",RIGHT(YEAR($A16),2)),CONCATENATE(RIGHT(YEAR($A16),2),"/",RIGHT(YEAR(EDATE($A16,12)),2))),Argentina!$B$26:$M$26,0))</f>
        <v>797.8</v>
      </c>
      <c r="C16" s="20">
        <f>INDEX(Australia!$B$26:$M$38,MATCH(TEXT($A16,"mmmm"),Australia!$B$26:$B$38,0),MATCH(IF(MONTH($A16)&lt;7,CONCATENATE(RIGHT(YEAR(EDATE($A16,-12)),2),"/",RIGHT(YEAR($A16),2)),CONCATENATE(RIGHT(YEAR($A16),2),"/",RIGHT(YEAR(EDATE($A16,12)),2))),Australia!$B$26:$M$26,0))</f>
        <v>631.1454230500002</v>
      </c>
      <c r="D16" s="20">
        <f>INDEX('EU-27'!$B$26:$N$38,MATCH(TEXT($A16,"mmmm"),'EU-27'!$B$26:$B$38,0),MATCH(IF(MONTH($A16)&lt;4,CONCATENATE(RIGHT(YEAR(EDATE($A16,-12)),2),"/",RIGHT(YEAR($A16),2)),CONCATENATE(RIGHT(YEAR($A16),2),"/",RIGHT(YEAR(EDATE($A16,12)),2))),'EU-27'!$B$26:$N$26,0))</f>
        <v>11449.811302800001</v>
      </c>
      <c r="E16" s="20">
        <f>INDEX('New Zealand'!$B$26:$N$38,MATCH(TEXT($A16,"mmmm"),'New Zealand'!$B$26:$B$38,0),MATCH(IF(MONTH($A16)&lt;6,CONCATENATE(RIGHT(YEAR(EDATE($A16,-12)),2),"/",RIGHT(YEAR($A16),2)),CONCATENATE(RIGHT(YEAR($A16),2),"/",RIGHT(YEAR(EDATE($A16,12)),2))),'New Zealand'!$B$26:$N$26,0))</f>
        <v>1249.7212096667661</v>
      </c>
      <c r="F16" s="20">
        <f>INDEX('United States'!$B$26:$N$38,MATCH(TEXT($A16,"mmmm"),'United States'!$B$26:$B$38,0),MATCH(IF(MONTH($A16)&lt;4,CONCATENATE(RIGHT(YEAR(EDATE($A16,-12)),2),"/",RIGHT(YEAR($A16),2)),CONCATENATE(RIGHT(YEAR($A16),2),"/",RIGHT(YEAR(EDATE($A16,12)),2))),'United States'!$B$26:$N$26,0))</f>
        <v>7700.1219094655999</v>
      </c>
      <c r="G16" s="14">
        <f>SUM(B16:F16)</f>
        <v>21828.599844982367</v>
      </c>
      <c r="H16" t="str">
        <f>TEXT(A16,"mmmm")</f>
        <v>April</v>
      </c>
      <c r="I16" t="str">
        <f>IF(MONTH($A16)&lt;7,CONCATENATE(RIGHT(YEAR(EDATE($A16,-12)),2),"/",RIGHT(YEAR($A16),2)),CONCATENATE(RIGHT(YEAR($A16),2),"/",RIGHT(YEAR(EDATE($A16,12)),2)))</f>
        <v>13/14</v>
      </c>
      <c r="K16" s="14">
        <f t="shared" si="1"/>
        <v>11139.399999999998</v>
      </c>
      <c r="L16" s="14">
        <f t="shared" si="2"/>
        <v>9133.2775826000034</v>
      </c>
      <c r="M16" s="14">
        <f t="shared" si="3"/>
        <v>126616.101834</v>
      </c>
      <c r="N16" s="14">
        <f t="shared" si="4"/>
        <v>20554.370915434483</v>
      </c>
      <c r="O16" s="14">
        <f t="shared" si="5"/>
        <v>88949.623366529268</v>
      </c>
      <c r="P16" s="14">
        <f t="shared" ref="P16:P26" si="6">SUM(G5:G16)</f>
        <v>256392.7736985638</v>
      </c>
      <c r="R16" s="23"/>
      <c r="S16" s="23"/>
      <c r="T16" s="23"/>
      <c r="U16" s="23"/>
      <c r="V16" s="23"/>
      <c r="W16" s="23"/>
      <c r="Y16">
        <v>30</v>
      </c>
      <c r="Z16" s="21">
        <f>B16/$Y16</f>
        <v>26.59333333333333</v>
      </c>
      <c r="AA16" s="21">
        <f>C16/$Y16</f>
        <v>21.038180768333341</v>
      </c>
      <c r="AB16" s="21">
        <f>D16/$Y16</f>
        <v>381.66037676000002</v>
      </c>
      <c r="AC16" s="21">
        <f>E16/$Y16</f>
        <v>41.657373655558871</v>
      </c>
      <c r="AD16" s="21">
        <f>F16/$Y16</f>
        <v>256.67073031552002</v>
      </c>
      <c r="AE16" s="21">
        <f>SUM(Z16:AD16)</f>
        <v>727.61999483274553</v>
      </c>
    </row>
    <row r="17" spans="1:31">
      <c r="A17" s="16">
        <v>41760</v>
      </c>
      <c r="B17" s="20">
        <f>INDEX(Argentina!$B$26:$M$38,MATCH(TEXT(A17,"mmmm"),Argentina!$B$26:$B$38,0),MATCH(IF(MONTH($A17)&lt;6,CONCATENATE(RIGHT(YEAR(EDATE($A17,-12)),2),"/",RIGHT(YEAR($A17),2)),CONCATENATE(RIGHT(YEAR($A17),2),"/",RIGHT(YEAR(EDATE($A17,12)),2))),Argentina!$B$26:$M$26,0))</f>
        <v>900.7</v>
      </c>
      <c r="C17" s="20">
        <f>INDEX(Australia!$B$26:$M$38,MATCH(TEXT($A17,"mmmm"),Australia!$B$26:$B$38,0),MATCH(IF(MONTH($A17)&lt;7,CONCATENATE(RIGHT(YEAR(EDATE($A17,-12)),2),"/",RIGHT(YEAR($A17),2)),CONCATENATE(RIGHT(YEAR($A17),2),"/",RIGHT(YEAR(EDATE($A17,12)),2))),Australia!$B$26:$M$26,0))</f>
        <v>681.34229904999972</v>
      </c>
      <c r="D17" s="20">
        <f>INDEX('EU-27'!$B$26:$N$38,MATCH(TEXT($A17,"mmmm"),'EU-27'!$B$26:$B$38,0),MATCH(IF(MONTH($A17)&lt;4,CONCATENATE(RIGHT(YEAR(EDATE($A17,-12)),2),"/",RIGHT(YEAR($A17),2)),CONCATENATE(RIGHT(YEAR($A17),2),"/",RIGHT(YEAR(EDATE($A17,12)),2))),'EU-27'!$B$26:$N$26,0))</f>
        <v>11891.281215599998</v>
      </c>
      <c r="E17" s="20">
        <f>INDEX('New Zealand'!$B$26:$N$38,MATCH(TEXT($A17,"mmmm"),'New Zealand'!$B$26:$B$38,0),MATCH(IF(MONTH($A17)&lt;6,CONCATENATE(RIGHT(YEAR(EDATE($A17,-12)),2),"/",RIGHT(YEAR($A17),2)),CONCATENATE(RIGHT(YEAR($A17),2),"/",RIGHT(YEAR(EDATE($A17,12)),2))),'New Zealand'!$B$26:$N$26,0))</f>
        <v>698.68839482082888</v>
      </c>
      <c r="F17" s="20">
        <f>INDEX('United States'!$B$26:$N$38,MATCH(TEXT($A17,"mmmm"),'United States'!$B$26:$B$38,0),MATCH(IF(MONTH($A17)&lt;4,CONCATENATE(RIGHT(YEAR(EDATE($A17,-12)),2),"/",RIGHT(YEAR($A17),2)),CONCATENATE(RIGHT(YEAR($A17),2),"/",RIGHT(YEAR(EDATE($A17,12)),2))),'United States'!$B$26:$N$26,0))</f>
        <v>7970.5952991916811</v>
      </c>
      <c r="G17" s="14">
        <f t="shared" ref="G17:G64" si="7">SUM(B17:F17)</f>
        <v>22142.607208662506</v>
      </c>
      <c r="I17" t="str">
        <f t="shared" ref="I17:I40" si="8">IF(MONTH($A17)&lt;7,CONCATENATE(RIGHT(YEAR(EDATE($A17,-12)),2),"/",RIGHT(YEAR($A17),2)),CONCATENATE(RIGHT(YEAR($A17),2),"/",RIGHT(YEAR(EDATE($A17,12)),2)))</f>
        <v>13/14</v>
      </c>
      <c r="K17" s="14">
        <f t="shared" si="1"/>
        <v>11106.3</v>
      </c>
      <c r="L17" s="14">
        <f t="shared" si="2"/>
        <v>9184.8563975900033</v>
      </c>
      <c r="M17" s="14">
        <f t="shared" si="3"/>
        <v>127135.1771424</v>
      </c>
      <c r="N17" s="14">
        <f t="shared" si="4"/>
        <v>20689.317214747949</v>
      </c>
      <c r="O17" s="14">
        <f t="shared" si="5"/>
        <v>89073.406790817608</v>
      </c>
      <c r="P17" s="14">
        <f t="shared" si="6"/>
        <v>257189.05754555558</v>
      </c>
      <c r="R17" s="23"/>
      <c r="S17" s="23"/>
      <c r="T17" s="23"/>
      <c r="U17" s="23"/>
      <c r="V17" s="23"/>
      <c r="W17" s="23"/>
      <c r="Y17">
        <v>31</v>
      </c>
      <c r="Z17" s="21">
        <f t="shared" ref="Z17:Z64" si="9">B17/$Y17</f>
        <v>29.054838709677419</v>
      </c>
      <c r="AA17" s="21">
        <f t="shared" ref="AA17:AA64" si="10">C17/$Y17</f>
        <v>21.978783840322571</v>
      </c>
      <c r="AB17" s="21">
        <f t="shared" ref="AB17:AB64" si="11">D17/$Y17</f>
        <v>383.58971663225799</v>
      </c>
      <c r="AC17" s="21">
        <f t="shared" ref="AC17:AC64" si="12">E17/$Y17</f>
        <v>22.538335316800932</v>
      </c>
      <c r="AD17" s="21">
        <f t="shared" ref="AD17:AD64" si="13">F17/$Y17</f>
        <v>257.11597739328005</v>
      </c>
      <c r="AE17" s="21">
        <f t="shared" ref="AE17:AE64" si="14">SUM(Z17:AD17)</f>
        <v>714.27765189233901</v>
      </c>
    </row>
    <row r="18" spans="1:31">
      <c r="A18" s="16">
        <v>41791</v>
      </c>
      <c r="B18" s="20">
        <f>INDEX(Argentina!$B$26:$M$38,MATCH(TEXT(A18,"mmmm"),Argentina!$B$26:$B$38,0),MATCH(IF(MONTH($A18)&lt;6,CONCATENATE(RIGHT(YEAR(EDATE($A18,-12)),2),"/",RIGHT(YEAR($A18),2)),CONCATENATE(RIGHT(YEAR($A18),2),"/",RIGHT(YEAR(EDATE($A18,12)),2))),Argentina!$B$26:$M$26,0))</f>
        <v>865.4</v>
      </c>
      <c r="C18" s="20">
        <f>INDEX(Australia!$B$26:$M$38,MATCH(TEXT($A18,"mmmm"),Australia!$B$26:$B$38,0),MATCH(IF(MONTH($A18)&lt;7,CONCATENATE(RIGHT(YEAR(EDATE($A18,-12)),2),"/",RIGHT(YEAR($A18),2)),CONCATENATE(RIGHT(YEAR($A18),2),"/",RIGHT(YEAR(EDATE($A18,12)),2))),Australia!$B$26:$M$26,0))</f>
        <v>659.10006006000026</v>
      </c>
      <c r="D18" s="20">
        <f>INDEX('EU-27'!$B$26:$N$38,MATCH(TEXT($A18,"mmmm"),'EU-27'!$B$26:$B$38,0),MATCH(IF(MONTH($A18)&lt;4,CONCATENATE(RIGHT(YEAR(EDATE($A18,-12)),2),"/",RIGHT(YEAR($A18),2)),CONCATENATE(RIGHT(YEAR($A18),2),"/",RIGHT(YEAR(EDATE($A18,12)),2))),'EU-27'!$B$26:$N$26,0))</f>
        <v>11295.367728000001</v>
      </c>
      <c r="E18" s="20">
        <f>INDEX('New Zealand'!$B$26:$N$38,MATCH(TEXT($A18,"mmmm"),'New Zealand'!$B$26:$B$38,0),MATCH(IF(MONTH($A18)&lt;6,CONCATENATE(RIGHT(YEAR(EDATE($A18,-12)),2),"/",RIGHT(YEAR($A18),2)),CONCATENATE(RIGHT(YEAR($A18),2),"/",RIGHT(YEAR(EDATE($A18,12)),2))),'New Zealand'!$B$26:$N$26,0))</f>
        <v>131.63236244038865</v>
      </c>
      <c r="F18" s="20">
        <f>INDEX('United States'!$B$26:$N$38,MATCH(TEXT($A18,"mmmm"),'United States'!$B$26:$B$38,0),MATCH(IF(MONTH($A18)&lt;4,CONCATENATE(RIGHT(YEAR(EDATE($A18,-12)),2),"/",RIGHT(YEAR($A18),2)),CONCATENATE(RIGHT(YEAR($A18),2),"/",RIGHT(YEAR(EDATE($A18,12)),2))),'United States'!$B$26:$N$26,0))</f>
        <v>7630.9617756105599</v>
      </c>
      <c r="G18" s="14">
        <f t="shared" si="7"/>
        <v>20582.461926110947</v>
      </c>
      <c r="I18" t="str">
        <f t="shared" si="8"/>
        <v>13/14</v>
      </c>
      <c r="K18" s="14">
        <f t="shared" si="1"/>
        <v>11078.199999999999</v>
      </c>
      <c r="L18" s="14">
        <f t="shared" si="2"/>
        <v>9238.7131736000028</v>
      </c>
      <c r="M18" s="14">
        <f t="shared" si="3"/>
        <v>127709.6085708</v>
      </c>
      <c r="N18" s="14">
        <f t="shared" si="4"/>
        <v>20702.849881900464</v>
      </c>
      <c r="O18" s="14">
        <f t="shared" si="5"/>
        <v>89244.324828624958</v>
      </c>
      <c r="P18" s="14">
        <f t="shared" si="6"/>
        <v>257973.69645492546</v>
      </c>
      <c r="R18" s="23"/>
      <c r="S18" s="23"/>
      <c r="T18" s="23"/>
      <c r="U18" s="23"/>
      <c r="V18" s="23"/>
      <c r="W18" s="23"/>
      <c r="Y18">
        <v>30</v>
      </c>
      <c r="Z18" s="21">
        <f t="shared" si="9"/>
        <v>28.846666666666668</v>
      </c>
      <c r="AA18" s="21">
        <f t="shared" si="10"/>
        <v>21.970002002000008</v>
      </c>
      <c r="AB18" s="21">
        <f t="shared" si="11"/>
        <v>376.51225760000005</v>
      </c>
      <c r="AC18" s="21">
        <f t="shared" si="12"/>
        <v>4.387745414679622</v>
      </c>
      <c r="AD18" s="21">
        <f t="shared" si="13"/>
        <v>254.365392520352</v>
      </c>
      <c r="AE18" s="21">
        <f t="shared" si="14"/>
        <v>686.08206420369834</v>
      </c>
    </row>
    <row r="19" spans="1:31">
      <c r="A19" s="16">
        <v>41821</v>
      </c>
      <c r="B19" s="20">
        <f>INDEX(Argentina!$B$26:$M$38,MATCH(TEXT(A19,"mmmm"),Argentina!$B$26:$B$38,0),MATCH(IF(MONTH($A19)&lt;6,CONCATENATE(RIGHT(YEAR(EDATE($A19,-12)),2),"/",RIGHT(YEAR($A19),2)),CONCATENATE(RIGHT(YEAR($A19),2),"/",RIGHT(YEAR(EDATE($A19,12)),2))),Argentina!$B$26:$M$26,0))</f>
        <v>886</v>
      </c>
      <c r="C19" s="20">
        <f>INDEX(Australia!$B$26:$M$38,MATCH(TEXT($A19,"mmmm"),Australia!$B$26:$B$38,0),MATCH(IF(MONTH($A19)&lt;7,CONCATENATE(RIGHT(YEAR(EDATE($A19,-12)),2),"/",RIGHT(YEAR($A19),2)),CONCATENATE(RIGHT(YEAR($A19),2),"/",RIGHT(YEAR(EDATE($A19,12)),2))),Australia!$B$26:$M$26,0))</f>
        <v>660.05077905000007</v>
      </c>
      <c r="D19" s="20">
        <f>INDEX('EU-27'!$B$26:$N$38,MATCH(TEXT($A19,"mmmm"),'EU-27'!$B$26:$B$38,0),MATCH(IF(MONTH($A19)&lt;4,CONCATENATE(RIGHT(YEAR(EDATE($A19,-12)),2),"/",RIGHT(YEAR($A19),2)),CONCATENATE(RIGHT(YEAR($A19),2),"/",RIGHT(YEAR(EDATE($A19,12)),2))),'EU-27'!$B$26:$N$26,0))</f>
        <v>11302.292098800001</v>
      </c>
      <c r="E19" s="20">
        <f>INDEX('New Zealand'!$B$26:$N$38,MATCH(TEXT($A19,"mmmm"),'New Zealand'!$B$26:$B$38,0),MATCH(IF(MONTH($A19)&lt;6,CONCATENATE(RIGHT(YEAR(EDATE($A19,-12)),2),"/",RIGHT(YEAR($A19),2)),CONCATENATE(RIGHT(YEAR($A19),2),"/",RIGHT(YEAR(EDATE($A19,12)),2))),'New Zealand'!$B$26:$N$26,0))</f>
        <v>189.57389354738683</v>
      </c>
      <c r="F19" s="20">
        <f>INDEX('United States'!$B$26:$N$38,MATCH(TEXT($A19,"mmmm"),'United States'!$B$26:$B$38,0),MATCH(IF(MONTH($A19)&lt;4,CONCATENATE(RIGHT(YEAR(EDATE($A19,-12)),2),"/",RIGHT(YEAR($A19),2)),CONCATENATE(RIGHT(YEAR($A19),2),"/",RIGHT(YEAR(EDATE($A19,12)),2))),'United States'!$B$26:$N$26,0))</f>
        <v>7680.2989411631997</v>
      </c>
      <c r="G19" s="14">
        <f t="shared" si="7"/>
        <v>20718.215712560588</v>
      </c>
      <c r="I19" t="str">
        <f t="shared" si="8"/>
        <v>14/15</v>
      </c>
      <c r="K19" s="14">
        <f t="shared" si="1"/>
        <v>11021.4</v>
      </c>
      <c r="L19" s="14">
        <f t="shared" si="2"/>
        <v>9260.5073875700018</v>
      </c>
      <c r="M19" s="14">
        <f t="shared" si="3"/>
        <v>128223.70182839999</v>
      </c>
      <c r="N19" s="14">
        <f t="shared" si="4"/>
        <v>20712.502635996978</v>
      </c>
      <c r="O19" s="14">
        <f t="shared" si="5"/>
        <v>89529.335061772799</v>
      </c>
      <c r="P19" s="14">
        <f t="shared" si="6"/>
        <v>258747.44691373978</v>
      </c>
      <c r="R19" s="23"/>
      <c r="S19" s="23"/>
      <c r="T19" s="23"/>
      <c r="U19" s="23"/>
      <c r="V19" s="23"/>
      <c r="W19" s="23"/>
      <c r="Y19">
        <v>31</v>
      </c>
      <c r="Z19" s="21">
        <f t="shared" si="9"/>
        <v>28.580645161290324</v>
      </c>
      <c r="AA19" s="21">
        <f t="shared" si="10"/>
        <v>21.291960614516132</v>
      </c>
      <c r="AB19" s="21">
        <f t="shared" si="11"/>
        <v>364.59006770322583</v>
      </c>
      <c r="AC19" s="21">
        <f t="shared" si="12"/>
        <v>6.1152868886253815</v>
      </c>
      <c r="AD19" s="21">
        <f t="shared" si="13"/>
        <v>247.7515787472</v>
      </c>
      <c r="AE19" s="21">
        <f t="shared" si="14"/>
        <v>668.32953911485765</v>
      </c>
    </row>
    <row r="20" spans="1:31">
      <c r="A20" s="16">
        <v>41852</v>
      </c>
      <c r="B20" s="20">
        <f>INDEX(Argentina!$B$26:$M$38,MATCH(TEXT(A20,"mmmm"),Argentina!$B$26:$B$38,0),MATCH(IF(MONTH($A20)&lt;6,CONCATENATE(RIGHT(YEAR(EDATE($A20,-12)),2),"/",RIGHT(YEAR($A20),2)),CONCATENATE(RIGHT(YEAR($A20),2),"/",RIGHT(YEAR(EDATE($A20,12)),2))),Argentina!$B$26:$M$26,0))</f>
        <v>943.6</v>
      </c>
      <c r="C20" s="20">
        <f>INDEX(Australia!$B$26:$M$38,MATCH(TEXT($A20,"mmmm"),Australia!$B$26:$B$38,0),MATCH(IF(MONTH($A20)&lt;7,CONCATENATE(RIGHT(YEAR(EDATE($A20,-12)),2),"/",RIGHT(YEAR($A20),2)),CONCATENATE(RIGHT(YEAR($A20),2),"/",RIGHT(YEAR(EDATE($A20,12)),2))),Australia!$B$26:$M$26,0))</f>
        <v>769.93380305000005</v>
      </c>
      <c r="D20" s="20">
        <f>INDEX('EU-27'!$B$26:$N$38,MATCH(TEXT($A20,"mmmm"),'EU-27'!$B$26:$B$38,0),MATCH(IF(MONTH($A20)&lt;4,CONCATENATE(RIGHT(YEAR(EDATE($A20,-12)),2),"/",RIGHT(YEAR($A20),2)),CONCATENATE(RIGHT(YEAR($A20),2),"/",RIGHT(YEAR(EDATE($A20,12)),2))),'EU-27'!$B$26:$N$26,0))</f>
        <v>10961.4246504</v>
      </c>
      <c r="E20" s="20">
        <f>INDEX('New Zealand'!$B$26:$N$38,MATCH(TEXT($A20,"mmmm"),'New Zealand'!$B$26:$B$38,0),MATCH(IF(MONTH($A20)&lt;6,CONCATENATE(RIGHT(YEAR(EDATE($A20,-12)),2),"/",RIGHT(YEAR($A20),2)),CONCATENATE(RIGHT(YEAR($A20),2),"/",RIGHT(YEAR(EDATE($A20,12)),2))),'New Zealand'!$B$26:$N$26,0))</f>
        <v>1349.6980906480214</v>
      </c>
      <c r="F20" s="20">
        <f>INDEX('United States'!$B$26:$N$38,MATCH(TEXT($A20,"mmmm"),'United States'!$B$26:$B$38,0),MATCH(IF(MONTH($A20)&lt;4,CONCATENATE(RIGHT(YEAR(EDATE($A20,-12)),2),"/",RIGHT(YEAR($A20),2)),CONCATENATE(RIGHT(YEAR($A20),2),"/",RIGHT(YEAR(EDATE($A20,12)),2))),'United States'!$B$26:$N$26,0))</f>
        <v>7587.3512453452804</v>
      </c>
      <c r="G20" s="14">
        <f t="shared" si="7"/>
        <v>21612.007789443305</v>
      </c>
      <c r="I20" t="str">
        <f t="shared" si="8"/>
        <v>14/15</v>
      </c>
      <c r="K20" s="14">
        <f t="shared" si="1"/>
        <v>11009.2</v>
      </c>
      <c r="L20" s="14">
        <f t="shared" si="2"/>
        <v>9295.2717305700025</v>
      </c>
      <c r="M20" s="14">
        <f t="shared" si="3"/>
        <v>128691.7912368</v>
      </c>
      <c r="N20" s="14">
        <f t="shared" si="4"/>
        <v>20770.937622845635</v>
      </c>
      <c r="O20" s="14">
        <f t="shared" si="5"/>
        <v>89720.957088696014</v>
      </c>
      <c r="P20" s="14">
        <f t="shared" si="6"/>
        <v>259488.15767891164</v>
      </c>
      <c r="R20" s="23"/>
      <c r="S20" s="23"/>
      <c r="T20" s="23"/>
      <c r="U20" s="23"/>
      <c r="V20" s="23"/>
      <c r="W20" s="23"/>
      <c r="Y20">
        <v>31</v>
      </c>
      <c r="Z20" s="21">
        <f t="shared" si="9"/>
        <v>30.438709677419357</v>
      </c>
      <c r="AA20" s="21">
        <f t="shared" si="10"/>
        <v>24.836574291935484</v>
      </c>
      <c r="AB20" s="21">
        <f t="shared" si="11"/>
        <v>353.59434356129032</v>
      </c>
      <c r="AC20" s="21">
        <f t="shared" si="12"/>
        <v>43.538648085420043</v>
      </c>
      <c r="AD20" s="21">
        <f t="shared" si="13"/>
        <v>244.75326597888002</v>
      </c>
      <c r="AE20" s="21">
        <f t="shared" si="14"/>
        <v>697.16154159494522</v>
      </c>
    </row>
    <row r="21" spans="1:31">
      <c r="A21" s="16">
        <v>41883</v>
      </c>
      <c r="B21" s="20">
        <f>INDEX(Argentina!$B$26:$M$38,MATCH(TEXT(A21,"mmmm"),Argentina!$B$26:$B$38,0),MATCH(IF(MONTH($A21)&lt;6,CONCATENATE(RIGHT(YEAR(EDATE($A21,-12)),2),"/",RIGHT(YEAR($A21),2)),CONCATENATE(RIGHT(YEAR($A21),2),"/",RIGHT(YEAR(EDATE($A21,12)),2))),Argentina!$B$26:$M$26,0))</f>
        <v>968.3</v>
      </c>
      <c r="C21" s="20">
        <f>INDEX(Australia!$B$26:$M$38,MATCH(TEXT($A21,"mmmm"),Australia!$B$26:$B$38,0),MATCH(IF(MONTH($A21)&lt;7,CONCATENATE(RIGHT(YEAR(EDATE($A21,-12)),2),"/",RIGHT(YEAR($A21),2)),CONCATENATE(RIGHT(YEAR($A21),2),"/",RIGHT(YEAR(EDATE($A21,12)),2))),Australia!$B$26:$M$26,0))</f>
        <v>962.53936271129101</v>
      </c>
      <c r="D21" s="20">
        <f>INDEX('EU-27'!$B$26:$N$38,MATCH(TEXT($A21,"mmmm"),'EU-27'!$B$26:$B$38,0),MATCH(IF(MONTH($A21)&lt;4,CONCATENATE(RIGHT(YEAR(EDATE($A21,-12)),2),"/",RIGHT(YEAR($A21),2)),CONCATENATE(RIGHT(YEAR($A21),2),"/",RIGHT(YEAR(EDATE($A21,12)),2))),'EU-27'!$B$26:$N$26,0))</f>
        <v>10467.240172799999</v>
      </c>
      <c r="E21" s="20">
        <f>INDEX('New Zealand'!$B$26:$N$38,MATCH(TEXT($A21,"mmmm"),'New Zealand'!$B$26:$B$38,0),MATCH(IF(MONTH($A21)&lt;6,CONCATENATE(RIGHT(YEAR(EDATE($A21,-12)),2),"/",RIGHT(YEAR($A21),2)),CONCATENATE(RIGHT(YEAR($A21),2),"/",RIGHT(YEAR(EDATE($A21,12)),2))),'New Zealand'!$B$26:$N$26,0))</f>
        <v>2672.946420671014</v>
      </c>
      <c r="F21" s="20">
        <f>INDEX('United States'!$B$26:$N$38,MATCH(TEXT($A21,"mmmm"),'United States'!$B$26:$B$38,0),MATCH(IF(MONTH($A21)&lt;4,CONCATENATE(RIGHT(YEAR(EDATE($A21,-12)),2),"/",RIGHT(YEAR($A21),2)),CONCATENATE(RIGHT(YEAR($A21),2),"/",RIGHT(YEAR(EDATE($A21,12)),2))),'United States'!$B$26:$N$26,0))</f>
        <v>7274.5888565740797</v>
      </c>
      <c r="G21" s="14">
        <f t="shared" si="7"/>
        <v>22345.614812756383</v>
      </c>
      <c r="I21" t="str">
        <f t="shared" si="8"/>
        <v>14/15</v>
      </c>
      <c r="K21" s="14">
        <f t="shared" si="1"/>
        <v>11046.5</v>
      </c>
      <c r="L21" s="14">
        <f t="shared" si="2"/>
        <v>9358.0562082212946</v>
      </c>
      <c r="M21" s="14">
        <f t="shared" si="3"/>
        <v>129202.40774160001</v>
      </c>
      <c r="N21" s="14">
        <f t="shared" si="4"/>
        <v>20904.177352154456</v>
      </c>
      <c r="O21" s="14">
        <f t="shared" si="5"/>
        <v>90021.825696485757</v>
      </c>
      <c r="P21" s="14">
        <f t="shared" si="6"/>
        <v>260532.96699846149</v>
      </c>
      <c r="R21" s="23"/>
      <c r="S21" s="23"/>
      <c r="T21" s="23"/>
      <c r="U21" s="23"/>
      <c r="V21" s="23"/>
      <c r="W21" s="23"/>
      <c r="Y21">
        <v>30</v>
      </c>
      <c r="Z21" s="21">
        <f t="shared" si="9"/>
        <v>32.276666666666664</v>
      </c>
      <c r="AA21" s="21">
        <f t="shared" si="10"/>
        <v>32.084645423709702</v>
      </c>
      <c r="AB21" s="21">
        <f t="shared" si="11"/>
        <v>348.90800575999998</v>
      </c>
      <c r="AC21" s="21">
        <f t="shared" si="12"/>
        <v>89.098214022367131</v>
      </c>
      <c r="AD21" s="21">
        <f t="shared" si="13"/>
        <v>242.486295219136</v>
      </c>
      <c r="AE21" s="21">
        <f t="shared" si="14"/>
        <v>744.85382709187945</v>
      </c>
    </row>
    <row r="22" spans="1:31">
      <c r="A22" s="16">
        <v>41913</v>
      </c>
      <c r="B22" s="20">
        <f>INDEX(Argentina!$B$26:$M$38,MATCH(TEXT(A22,"mmmm"),Argentina!$B$26:$B$38,0),MATCH(IF(MONTH($A22)&lt;6,CONCATENATE(RIGHT(YEAR(EDATE($A22,-12)),2),"/",RIGHT(YEAR($A22),2)),CONCATENATE(RIGHT(YEAR($A22),2),"/",RIGHT(YEAR(EDATE($A22,12)),2))),Argentina!$B$26:$M$26,0))</f>
        <v>1039</v>
      </c>
      <c r="C22" s="20">
        <f>INDEX(Australia!$B$26:$M$38,MATCH(TEXT($A22,"mmmm"),Australia!$B$26:$B$38,0),MATCH(IF(MONTH($A22)&lt;7,CONCATENATE(RIGHT(YEAR(EDATE($A22,-12)),2),"/",RIGHT(YEAR($A22),2)),CONCATENATE(RIGHT(YEAR($A22),2),"/",RIGHT(YEAR(EDATE($A22,12)),2))),Australia!$B$26:$M$26,0))</f>
        <v>1097.5609010100002</v>
      </c>
      <c r="D22" s="20">
        <f>INDEX('EU-27'!$B$26:$N$38,MATCH(TEXT($A22,"mmmm"),'EU-27'!$B$26:$B$38,0),MATCH(IF(MONTH($A22)&lt;4,CONCATENATE(RIGHT(YEAR(EDATE($A22,-12)),2),"/",RIGHT(YEAR($A22),2)),CONCATENATE(RIGHT(YEAR($A22),2),"/",RIGHT(YEAR(EDATE($A22,12)),2))),'EU-27'!$B$26:$N$26,0))</f>
        <v>10346.010270000001</v>
      </c>
      <c r="E22" s="20">
        <f>INDEX('New Zealand'!$B$26:$N$38,MATCH(TEXT($A22,"mmmm"),'New Zealand'!$B$26:$B$38,0),MATCH(IF(MONTH($A22)&lt;6,CONCATENATE(RIGHT(YEAR(EDATE($A22,-12)),2),"/",RIGHT(YEAR($A22),2)),CONCATENATE(RIGHT(YEAR($A22),2),"/",RIGHT(YEAR(EDATE($A22,12)),2))),'New Zealand'!$B$26:$N$26,0))</f>
        <v>3204.1434700267209</v>
      </c>
      <c r="F22" s="20">
        <f>INDEX('United States'!$B$26:$N$38,MATCH(TEXT($A22,"mmmm"),'United States'!$B$26:$B$38,0),MATCH(IF(MONTH($A22)&lt;4,CONCATENATE(RIGHT(YEAR(EDATE($A22,-12)),2),"/",RIGHT(YEAR($A22),2)),CONCATENATE(RIGHT(YEAR($A22),2),"/",RIGHT(YEAR(EDATE($A22,12)),2))),'United States'!$B$26:$N$26,0))</f>
        <v>7519.9531531171206</v>
      </c>
      <c r="G22" s="14">
        <f t="shared" si="7"/>
        <v>23206.66779415384</v>
      </c>
      <c r="I22" t="str">
        <f t="shared" si="8"/>
        <v>14/15</v>
      </c>
      <c r="K22" s="14">
        <f t="shared" si="1"/>
        <v>11003.199999999999</v>
      </c>
      <c r="L22" s="14">
        <f t="shared" si="2"/>
        <v>9447.3800331712919</v>
      </c>
      <c r="M22" s="14">
        <f t="shared" si="3"/>
        <v>129424.91992079999</v>
      </c>
      <c r="N22" s="14">
        <f t="shared" si="4"/>
        <v>21043.55554513164</v>
      </c>
      <c r="O22" s="14">
        <f t="shared" si="5"/>
        <v>90284.369898890873</v>
      </c>
      <c r="P22" s="14">
        <f t="shared" si="6"/>
        <v>261203.42539799379</v>
      </c>
      <c r="R22" s="23"/>
      <c r="S22" s="23"/>
      <c r="T22" s="23"/>
      <c r="U22" s="23"/>
      <c r="V22" s="23"/>
      <c r="W22" s="23"/>
      <c r="Y22">
        <v>31</v>
      </c>
      <c r="Z22" s="21">
        <f t="shared" si="9"/>
        <v>33.516129032258064</v>
      </c>
      <c r="AA22" s="21">
        <f t="shared" si="10"/>
        <v>35.405190355161295</v>
      </c>
      <c r="AB22" s="21">
        <f t="shared" si="11"/>
        <v>333.74226677419358</v>
      </c>
      <c r="AC22" s="21">
        <f t="shared" si="12"/>
        <v>103.35946677505551</v>
      </c>
      <c r="AD22" s="21">
        <f t="shared" si="13"/>
        <v>242.57913397152001</v>
      </c>
      <c r="AE22" s="21">
        <f t="shared" si="14"/>
        <v>748.60218690818851</v>
      </c>
    </row>
    <row r="23" spans="1:31">
      <c r="A23" s="16">
        <v>41944</v>
      </c>
      <c r="B23" s="20">
        <f>INDEX(Argentina!$B$26:$M$38,MATCH(TEXT(A23,"mmmm"),Argentina!$B$26:$B$38,0),MATCH(IF(MONTH($A23)&lt;6,CONCATENATE(RIGHT(YEAR(EDATE($A23,-12)),2),"/",RIGHT(YEAR($A23),2)),CONCATENATE(RIGHT(YEAR($A23),2),"/",RIGHT(YEAR(EDATE($A23,12)),2))),Argentina!$B$26:$M$26,0))</f>
        <v>946.2</v>
      </c>
      <c r="C23" s="20">
        <f>INDEX(Australia!$B$26:$M$38,MATCH(TEXT($A23,"mmmm"),Australia!$B$26:$B$38,0),MATCH(IF(MONTH($A23)&lt;7,CONCATENATE(RIGHT(YEAR(EDATE($A23,-12)),2),"/",RIGHT(YEAR($A23),2)),CONCATENATE(RIGHT(YEAR($A23),2),"/",RIGHT(YEAR(EDATE($A23,12)),2))),Australia!$B$26:$M$26,0))</f>
        <v>1032.5100740800001</v>
      </c>
      <c r="D23" s="20">
        <f>INDEX('EU-27'!$B$26:$N$38,MATCH(TEXT($A23,"mmmm"),'EU-27'!$B$26:$B$38,0),MATCH(IF(MONTH($A23)&lt;4,CONCATENATE(RIGHT(YEAR(EDATE($A23,-12)),2),"/",RIGHT(YEAR($A23),2)),CONCATENATE(RIGHT(YEAR($A23),2),"/",RIGHT(YEAR(EDATE($A23,12)),2))),'EU-27'!$B$26:$N$26,0))</f>
        <v>9877.1730684000013</v>
      </c>
      <c r="E23" s="20">
        <f>INDEX('New Zealand'!$B$26:$N$38,MATCH(TEXT($A23,"mmmm"),'New Zealand'!$B$26:$B$38,0),MATCH(IF(MONTH($A23)&lt;6,CONCATENATE(RIGHT(YEAR(EDATE($A23,-12)),2),"/",RIGHT(YEAR($A23),2)),CONCATENATE(RIGHT(YEAR($A23),2),"/",RIGHT(YEAR(EDATE($A23,12)),2))),'New Zealand'!$B$26:$N$26,0))</f>
        <v>2957.2844302127546</v>
      </c>
      <c r="F23" s="20">
        <f>INDEX('United States'!$B$26:$N$38,MATCH(TEXT($A23,"mmmm"),'United States'!$B$26:$B$38,0),MATCH(IF(MONTH($A23)&lt;4,CONCATENATE(RIGHT(YEAR(EDATE($A23,-12)),2),"/",RIGHT(YEAR($A23),2)),CONCATENATE(RIGHT(YEAR($A23),2),"/",RIGHT(YEAR(EDATE($A23,12)),2))),'United States'!$B$26:$N$26,0))</f>
        <v>7290.8877416227206</v>
      </c>
      <c r="G23" s="14">
        <f t="shared" si="7"/>
        <v>22104.055314315476</v>
      </c>
      <c r="I23" t="str">
        <f t="shared" si="8"/>
        <v>14/15</v>
      </c>
      <c r="K23" s="14">
        <f t="shared" si="1"/>
        <v>10961</v>
      </c>
      <c r="L23" s="14">
        <f t="shared" si="2"/>
        <v>9503.2182232212926</v>
      </c>
      <c r="M23" s="14">
        <f t="shared" si="3"/>
        <v>129610.51830840002</v>
      </c>
      <c r="N23" s="14">
        <f t="shared" si="4"/>
        <v>21125.477485961976</v>
      </c>
      <c r="O23" s="14">
        <f t="shared" si="5"/>
        <v>90525.769601773442</v>
      </c>
      <c r="P23" s="14">
        <f t="shared" si="6"/>
        <v>261725.98361935673</v>
      </c>
      <c r="R23" s="23"/>
      <c r="S23" s="23"/>
      <c r="T23" s="23"/>
      <c r="U23" s="23"/>
      <c r="V23" s="23"/>
      <c r="W23" s="23"/>
      <c r="Y23">
        <v>30</v>
      </c>
      <c r="Z23" s="21">
        <f t="shared" si="9"/>
        <v>31.540000000000003</v>
      </c>
      <c r="AA23" s="21">
        <f t="shared" si="10"/>
        <v>34.417002469333333</v>
      </c>
      <c r="AB23" s="21">
        <f t="shared" si="11"/>
        <v>329.23910228000005</v>
      </c>
      <c r="AC23" s="21">
        <f t="shared" si="12"/>
        <v>98.576147673758484</v>
      </c>
      <c r="AD23" s="21">
        <f t="shared" si="13"/>
        <v>243.02959138742401</v>
      </c>
      <c r="AE23" s="21">
        <f t="shared" si="14"/>
        <v>736.80184381051583</v>
      </c>
    </row>
    <row r="24" spans="1:31">
      <c r="A24" s="16">
        <v>41974</v>
      </c>
      <c r="B24" s="20">
        <f>INDEX(Argentina!$B$26:$M$38,MATCH(TEXT(A24,"mmmm"),Argentina!$B$26:$B$38,0),MATCH(IF(MONTH($A24)&lt;6,CONCATENATE(RIGHT(YEAR(EDATE($A24,-12)),2),"/",RIGHT(YEAR($A24),2)),CONCATENATE(RIGHT(YEAR($A24),2),"/",RIGHT(YEAR(EDATE($A24,12)),2))),Argentina!$B$26:$M$26,0))</f>
        <v>1001.1</v>
      </c>
      <c r="C24" s="20">
        <f>INDEX(Australia!$B$26:$M$38,MATCH(TEXT($A24,"mmmm"),Australia!$B$26:$B$38,0),MATCH(IF(MONTH($A24)&lt;7,CONCATENATE(RIGHT(YEAR(EDATE($A24,-12)),2),"/",RIGHT(YEAR($A24),2)),CONCATENATE(RIGHT(YEAR($A24),2),"/",RIGHT(YEAR(EDATE($A24,12)),2))),Australia!$B$26:$M$26,0))</f>
        <v>946.15042968019486</v>
      </c>
      <c r="D24" s="20">
        <f>INDEX('EU-27'!$B$26:$N$38,MATCH(TEXT($A24,"mmmm"),'EU-27'!$B$26:$B$38,0),MATCH(IF(MONTH($A24)&lt;4,CONCATENATE(RIGHT(YEAR(EDATE($A24,-12)),2),"/",RIGHT(YEAR($A24),2)),CONCATENATE(RIGHT(YEAR($A24),2),"/",RIGHT(YEAR(EDATE($A24,12)),2))),'EU-27'!$B$26:$N$26,0))</f>
        <v>10322.343100799995</v>
      </c>
      <c r="E24" s="20">
        <f>INDEX('New Zealand'!$B$26:$N$38,MATCH(TEXT($A24,"mmmm"),'New Zealand'!$B$26:$B$38,0),MATCH(IF(MONTH($A24)&lt;6,CONCATENATE(RIGHT(YEAR(EDATE($A24,-12)),2),"/",RIGHT(YEAR($A24),2)),CONCATENATE(RIGHT(YEAR($A24),2),"/",RIGHT(YEAR(EDATE($A24,12)),2))),'New Zealand'!$B$26:$N$26,0))</f>
        <v>2727.8683956586897</v>
      </c>
      <c r="F24" s="20">
        <f>INDEX('United States'!$B$26:$N$38,MATCH(TEXT($A24,"mmmm"),'United States'!$B$26:$B$38,0),MATCH(IF(MONTH($A24)&lt;4,CONCATENATE(RIGHT(YEAR(EDATE($A24,-12)),2),"/",RIGHT(YEAR($A24),2)),CONCATENATE(RIGHT(YEAR($A24),2),"/",RIGHT(YEAR(EDATE($A24,12)),2))),'United States'!$B$26:$N$26,0))</f>
        <v>7635.8073900844802</v>
      </c>
      <c r="G24" s="14">
        <f t="shared" si="7"/>
        <v>22633.269316223359</v>
      </c>
      <c r="I24" t="str">
        <f t="shared" si="8"/>
        <v>14/15</v>
      </c>
      <c r="K24" s="14">
        <f t="shared" si="1"/>
        <v>11009.900000000001</v>
      </c>
      <c r="L24" s="14">
        <f t="shared" si="2"/>
        <v>9513.258532851487</v>
      </c>
      <c r="M24" s="14">
        <f t="shared" si="3"/>
        <v>129726.03779040001</v>
      </c>
      <c r="N24" s="14">
        <f t="shared" si="4"/>
        <v>21213.317912901588</v>
      </c>
      <c r="O24" s="14">
        <f t="shared" si="5"/>
        <v>90765.407263029119</v>
      </c>
      <c r="P24" s="14">
        <f t="shared" si="6"/>
        <v>262227.92149918224</v>
      </c>
      <c r="R24" s="23"/>
      <c r="S24" s="23"/>
      <c r="T24" s="23"/>
      <c r="U24" s="23"/>
      <c r="V24" s="23"/>
      <c r="W24" s="23"/>
      <c r="Y24">
        <v>31</v>
      </c>
      <c r="Z24" s="21">
        <f t="shared" si="9"/>
        <v>32.293548387096777</v>
      </c>
      <c r="AA24" s="21">
        <f t="shared" si="10"/>
        <v>30.520981602586932</v>
      </c>
      <c r="AB24" s="21">
        <f t="shared" si="11"/>
        <v>332.97880970322564</v>
      </c>
      <c r="AC24" s="21">
        <f t="shared" si="12"/>
        <v>87.995754698667412</v>
      </c>
      <c r="AD24" s="21">
        <f t="shared" si="13"/>
        <v>246.31636742207999</v>
      </c>
      <c r="AE24" s="21">
        <f t="shared" si="14"/>
        <v>730.1054618136568</v>
      </c>
    </row>
    <row r="25" spans="1:31">
      <c r="A25" s="16">
        <v>42005</v>
      </c>
      <c r="B25" s="20">
        <f>INDEX(Argentina!$B$26:$M$38,MATCH(TEXT(A25,"mmmm"),Argentina!$B$26:$B$38,0),MATCH(IF(MONTH($A25)&lt;6,CONCATENATE(RIGHT(YEAR(EDATE($A25,-12)),2),"/",RIGHT(YEAR($A25),2)),CONCATENATE(RIGHT(YEAR($A25),2),"/",RIGHT(YEAR(EDATE($A25,12)),2))),Argentina!$B$26:$M$26,0))</f>
        <v>973.79013632348392</v>
      </c>
      <c r="C25" s="20">
        <f>INDEX(Australia!$B$26:$M$38,MATCH(TEXT($A25,"mmmm"),Australia!$B$26:$B$38,0),MATCH(IF(MONTH($A25)&lt;7,CONCATENATE(RIGHT(YEAR(EDATE($A25,-12)),2),"/",RIGHT(YEAR($A25),2)),CONCATENATE(RIGHT(YEAR($A25),2),"/",RIGHT(YEAR(EDATE($A25,12)),2))),Australia!$B$26:$M$26,0))</f>
        <v>832.58651707000013</v>
      </c>
      <c r="D25" s="20">
        <f>INDEX('EU-27'!$B$26:$N$38,MATCH(TEXT($A25,"mmmm"),'EU-27'!$B$26:$B$38,0),MATCH(IF(MONTH($A25)&lt;4,CONCATENATE(RIGHT(YEAR(EDATE($A25,-12)),2),"/",RIGHT(YEAR($A25),2)),CONCATENATE(RIGHT(YEAR($A25),2),"/",RIGHT(YEAR(EDATE($A25,12)),2))),'EU-27'!$B$26:$N$26,0))</f>
        <v>10525.733139600003</v>
      </c>
      <c r="E25" s="20">
        <f>INDEX('New Zealand'!$B$26:$N$38,MATCH(TEXT($A25,"mmmm"),'New Zealand'!$B$26:$B$38,0),MATCH(IF(MONTH($A25)&lt;6,CONCATENATE(RIGHT(YEAR(EDATE($A25,-12)),2),"/",RIGHT(YEAR($A25),2)),CONCATENATE(RIGHT(YEAR($A25),2),"/",RIGHT(YEAR(EDATE($A25,12)),2))),'New Zealand'!$B$26:$N$26,0))</f>
        <v>2409.7133484934134</v>
      </c>
      <c r="F25" s="20">
        <f>INDEX('United States'!$B$26:$N$38,MATCH(TEXT($A25,"mmmm"),'United States'!$B$26:$B$38,0),MATCH(IF(MONTH($A25)&lt;4,CONCATENATE(RIGHT(YEAR(EDATE($A25,-12)),2),"/",RIGHT(YEAR($A25),2)),CONCATENATE(RIGHT(YEAR($A25),2),"/",RIGHT(YEAR(EDATE($A25,12)),2))),'United States'!$B$26:$N$26,0))</f>
        <v>7792.6290948768001</v>
      </c>
      <c r="G25" s="14">
        <f t="shared" si="7"/>
        <v>22534.452236363701</v>
      </c>
      <c r="I25" t="str">
        <f t="shared" si="8"/>
        <v>14/15</v>
      </c>
      <c r="K25" s="14">
        <f t="shared" si="1"/>
        <v>11026.390136323484</v>
      </c>
      <c r="L25" s="14">
        <f t="shared" si="2"/>
        <v>9540.4600368814863</v>
      </c>
      <c r="M25" s="14">
        <f t="shared" si="3"/>
        <v>129627.15427920001</v>
      </c>
      <c r="N25" s="14">
        <f t="shared" si="4"/>
        <v>21221.077859011271</v>
      </c>
      <c r="O25" s="14">
        <f t="shared" si="5"/>
        <v>90944.254488157443</v>
      </c>
      <c r="P25" s="14">
        <f t="shared" si="6"/>
        <v>262359.33679957374</v>
      </c>
      <c r="R25" s="23"/>
      <c r="S25" s="23"/>
      <c r="T25" s="23"/>
      <c r="U25" s="23"/>
      <c r="V25" s="23"/>
      <c r="W25" s="23"/>
      <c r="Y25">
        <v>31</v>
      </c>
      <c r="Z25" s="21">
        <f t="shared" si="9"/>
        <v>31.412585042693031</v>
      </c>
      <c r="AA25" s="21">
        <f t="shared" si="10"/>
        <v>26.857629582903229</v>
      </c>
      <c r="AB25" s="21">
        <f t="shared" si="11"/>
        <v>339.53977869677431</v>
      </c>
      <c r="AC25" s="21">
        <f t="shared" si="12"/>
        <v>77.732688661077844</v>
      </c>
      <c r="AD25" s="21">
        <f t="shared" si="13"/>
        <v>251.37513209280002</v>
      </c>
      <c r="AE25" s="21">
        <f t="shared" si="14"/>
        <v>726.91781407624853</v>
      </c>
    </row>
    <row r="26" spans="1:31">
      <c r="A26" s="16">
        <v>42036</v>
      </c>
      <c r="B26" s="20">
        <f>INDEX(Argentina!$B$26:$M$38,MATCH(TEXT(A26,"mmmm"),Argentina!$B$26:$B$38,0),MATCH(IF(MONTH($A26)&lt;6,CONCATENATE(RIGHT(YEAR(EDATE($A26,-12)),2),"/",RIGHT(YEAR($A26),2)),CONCATENATE(RIGHT(YEAR($A26),2),"/",RIGHT(YEAR(EDATE($A26,12)),2))),Argentina!$B$26:$M$26,0))</f>
        <v>746.72200440490212</v>
      </c>
      <c r="C26" s="20">
        <f>INDEX(Australia!$B$26:$M$38,MATCH(TEXT($A26,"mmmm"),Australia!$B$26:$B$38,0),MATCH(IF(MONTH($A26)&lt;7,CONCATENATE(RIGHT(YEAR(EDATE($A26,-12)),2),"/",RIGHT(YEAR($A26),2)),CONCATENATE(RIGHT(YEAR($A26),2),"/",RIGHT(YEAR(EDATE($A26,12)),2))),Australia!$B$26:$M$26,0))</f>
        <v>683.29208007000011</v>
      </c>
      <c r="D26" s="20">
        <f>INDEX('EU-27'!$B$26:$N$38,MATCH(TEXT($A26,"mmmm"),'EU-27'!$B$26:$B$38,0),MATCH(IF(MONTH($A26)&lt;4,CONCATENATE(RIGHT(YEAR(EDATE($A26,-12)),2),"/",RIGHT(YEAR($A26),2)),CONCATENATE(RIGHT(YEAR($A26),2),"/",RIGHT(YEAR(EDATE($A26,12)),2))),'EU-27'!$B$26:$N$26,0))</f>
        <v>9757.0017299999981</v>
      </c>
      <c r="E26" s="20">
        <f>INDEX('New Zealand'!$B$26:$N$38,MATCH(TEXT($A26,"mmmm"),'New Zealand'!$B$26:$B$38,0),MATCH(IF(MONTH($A26)&lt;6,CONCATENATE(RIGHT(YEAR(EDATE($A26,-12)),2),"/",RIGHT(YEAR($A26),2)),CONCATENATE(RIGHT(YEAR($A26),2),"/",RIGHT(YEAR(EDATE($A26,12)),2))),'New Zealand'!$B$26:$N$26,0))</f>
        <v>1806.9052275795341</v>
      </c>
      <c r="F26" s="20">
        <f>INDEX('United States'!$B$26:$N$38,MATCH(TEXT($A26,"mmmm"),'United States'!$B$26:$B$38,0),MATCH(IF(MONTH($A26)&lt;4,CONCATENATE(RIGHT(YEAR(EDATE($A26,-12)),2),"/",RIGHT(YEAR($A26),2)),CONCATENATE(RIGHT(YEAR($A26),2),"/",RIGHT(YEAR(EDATE($A26,12)),2))),'United States'!$B$26:$N$26,0))</f>
        <v>7123.0532766624001</v>
      </c>
      <c r="G26" s="14">
        <f t="shared" si="7"/>
        <v>20116.974318716835</v>
      </c>
      <c r="I26" t="str">
        <f t="shared" si="8"/>
        <v>14/15</v>
      </c>
      <c r="K26" s="14">
        <f t="shared" si="1"/>
        <v>10895.312140728387</v>
      </c>
      <c r="L26" s="14">
        <f t="shared" si="2"/>
        <v>9598.6437229214862</v>
      </c>
      <c r="M26" s="14">
        <f t="shared" si="3"/>
        <v>129485.20953360001</v>
      </c>
      <c r="N26" s="14">
        <f t="shared" si="4"/>
        <v>21111.774559513975</v>
      </c>
      <c r="O26" s="14">
        <f t="shared" si="5"/>
        <v>91060.108725124795</v>
      </c>
      <c r="P26" s="14">
        <f t="shared" si="6"/>
        <v>262151.04868188867</v>
      </c>
      <c r="R26" s="14"/>
      <c r="S26" s="14"/>
      <c r="T26" s="14"/>
      <c r="U26" s="14"/>
      <c r="V26" s="14"/>
      <c r="W26" s="14"/>
      <c r="Y26">
        <v>28</v>
      </c>
      <c r="Z26" s="21">
        <f t="shared" si="9"/>
        <v>26.668643014460791</v>
      </c>
      <c r="AA26" s="21">
        <f t="shared" si="10"/>
        <v>24.403288573928574</v>
      </c>
      <c r="AB26" s="21">
        <f t="shared" si="11"/>
        <v>348.46434749999992</v>
      </c>
      <c r="AC26" s="21">
        <f t="shared" si="12"/>
        <v>64.532329556411938</v>
      </c>
      <c r="AD26" s="21">
        <f t="shared" si="13"/>
        <v>254.3947598808</v>
      </c>
      <c r="AE26" s="21">
        <f t="shared" si="14"/>
        <v>718.46336852560125</v>
      </c>
    </row>
    <row r="27" spans="1:31">
      <c r="A27" s="16">
        <v>42064</v>
      </c>
      <c r="B27" s="20">
        <f>INDEX(Argentina!$B$26:$M$38,MATCH(TEXT(A27,"mmmm"),Argentina!$B$26:$B$38,0),MATCH(IF(MONTH($A27)&lt;6,CONCATENATE(RIGHT(YEAR(EDATE($A27,-12)),2),"/",RIGHT(YEAR($A27),2)),CONCATENATE(RIGHT(YEAR($A27),2),"/",RIGHT(YEAR(EDATE($A27,12)),2))),Argentina!$B$26:$M$26,0))</f>
        <v>863.9697897568816</v>
      </c>
      <c r="C27" s="20">
        <f>INDEX(Australia!$B$26:$M$38,MATCH(TEXT($A27,"mmmm"),Australia!$B$26:$B$38,0),MATCH(IF(MONTH($A27)&lt;7,CONCATENATE(RIGHT(YEAR(EDATE($A27,-12)),2),"/",RIGHT(YEAR($A27),2)),CONCATENATE(RIGHT(YEAR($A27),2),"/",RIGHT(YEAR(EDATE($A27,12)),2))),Australia!$B$26:$M$26,0))</f>
        <v>691.54545606000011</v>
      </c>
      <c r="D27" s="20">
        <f>INDEX('EU-27'!$B$26:$N$38,MATCH(TEXT($A27,"mmmm"),'EU-27'!$B$26:$B$38,0),MATCH(IF(MONTH($A27)&lt;4,CONCATENATE(RIGHT(YEAR(EDATE($A27,-12)),2),"/",RIGHT(YEAR($A27),2)),CONCATENATE(RIGHT(YEAR($A27),2),"/",RIGHT(YEAR(EDATE($A27,12)),2))),'EU-27'!$B$26:$N$26,0))</f>
        <v>11135.485657199999</v>
      </c>
      <c r="E27" s="20">
        <f>INDEX('New Zealand'!$B$26:$N$38,MATCH(TEXT($A27,"mmmm"),'New Zealand'!$B$26:$B$38,0),MATCH(IF(MONTH($A27)&lt;6,CONCATENATE(RIGHT(YEAR(EDATE($A27,-12)),2),"/",RIGHT(YEAR($A27),2)),CONCATENATE(RIGHT(YEAR($A27),2),"/",RIGHT(YEAR(EDATE($A27,12)),2))),'New Zealand'!$B$26:$N$26,0))</f>
        <v>1698.9888863367755</v>
      </c>
      <c r="F27" s="20">
        <f>INDEX('United States'!$B$26:$N$38,MATCH(TEXT($A27,"mmmm"),'United States'!$B$26:$B$38,0),MATCH(IF(MONTH($A27)&lt;4,CONCATENATE(RIGHT(YEAR(EDATE($A27,-12)),2),"/",RIGHT(YEAR($A27),2)),CONCATENATE(RIGHT(YEAR($A27),2),"/",RIGHT(YEAR(EDATE($A27,12)),2))),'United States'!$B$26:$N$26,0))</f>
        <v>7966.6307055312009</v>
      </c>
      <c r="G27" s="14">
        <f t="shared" si="7"/>
        <v>22356.620494884857</v>
      </c>
      <c r="I27" t="str">
        <f t="shared" si="8"/>
        <v>14/15</v>
      </c>
      <c r="K27" s="14">
        <f>SUM(B16:B27)</f>
        <v>10932.581930485268</v>
      </c>
      <c r="L27" s="14">
        <f t="shared" ref="L27:O27" si="15">SUM(C16:C27)</f>
        <v>9647.7571849414853</v>
      </c>
      <c r="M27" s="14">
        <f t="shared" si="15"/>
        <v>129331.16413440001</v>
      </c>
      <c r="N27" s="14">
        <f t="shared" si="15"/>
        <v>21097.164130102294</v>
      </c>
      <c r="O27" s="14">
        <f t="shared" si="15"/>
        <v>91172.879389245121</v>
      </c>
      <c r="P27" s="14">
        <f>SUM(G16:G27)</f>
        <v>262181.54676917417</v>
      </c>
      <c r="R27" s="14">
        <f>K27-K15</f>
        <v>-232.21806951473081</v>
      </c>
      <c r="S27" s="14">
        <f t="shared" ref="S27:W27" si="16">L27-L15</f>
        <v>546.89458134148481</v>
      </c>
      <c r="T27" s="14">
        <f t="shared" si="16"/>
        <v>3515.2495824000071</v>
      </c>
      <c r="U27" s="14">
        <f t="shared" si="16"/>
        <v>851.65100382773744</v>
      </c>
      <c r="V27" s="14">
        <f t="shared" si="16"/>
        <v>2325.0139266681654</v>
      </c>
      <c r="W27" s="14">
        <f t="shared" si="16"/>
        <v>7006.5910247226129</v>
      </c>
      <c r="Y27">
        <v>31</v>
      </c>
      <c r="Z27" s="21">
        <f t="shared" si="9"/>
        <v>27.869993217963923</v>
      </c>
      <c r="AA27" s="21">
        <f t="shared" si="10"/>
        <v>22.307917937419358</v>
      </c>
      <c r="AB27" s="21">
        <f t="shared" si="11"/>
        <v>359.20921474838707</v>
      </c>
      <c r="AC27" s="21">
        <f t="shared" si="12"/>
        <v>54.806093107637921</v>
      </c>
      <c r="AD27" s="21">
        <f t="shared" si="13"/>
        <v>256.98808727520003</v>
      </c>
      <c r="AE27" s="21">
        <f t="shared" si="14"/>
        <v>721.18130628660833</v>
      </c>
    </row>
    <row r="28" spans="1:31">
      <c r="A28" s="16">
        <v>42095</v>
      </c>
      <c r="B28" s="20">
        <f>INDEX(Argentina!$B$26:$M$38,MATCH(TEXT(A28,"mmmm"),Argentina!$B$26:$B$38,0),MATCH(IF(MONTH($A28)&lt;6,CONCATENATE(RIGHT(YEAR(EDATE($A28,-12)),2),"/",RIGHT(YEAR($A28),2)),CONCATENATE(RIGHT(YEAR($A28),2),"/",RIGHT(YEAR(EDATE($A28,12)),2))),Argentina!$B$26:$M$26,0))</f>
        <v>879.36105084103986</v>
      </c>
      <c r="C28" s="20">
        <f>INDEX(Australia!$B$26:$M$38,MATCH(TEXT($A28,"mmmm"),Australia!$B$26:$B$38,0),MATCH(IF(MONTH($A28)&lt;7,CONCATENATE(RIGHT(YEAR(EDATE($A28,-12)),2),"/",RIGHT(YEAR($A28),2)),CONCATENATE(RIGHT(YEAR($A28),2),"/",RIGHT(YEAR(EDATE($A28,12)),2))),Australia!$B$26:$M$26,0))</f>
        <v>667.13045202000001</v>
      </c>
      <c r="D28" s="20">
        <f>INDEX('EU-27'!$B$26:$N$38,MATCH(TEXT($A28,"mmmm"),'EU-27'!$B$26:$B$38,0),MATCH(IF(MONTH($A28)&lt;4,CONCATENATE(RIGHT(YEAR(EDATE($A28,-12)),2),"/",RIGHT(YEAR($A28),2)),CONCATENATE(RIGHT(YEAR($A28),2),"/",RIGHT(YEAR(EDATE($A28,12)),2))),'EU-27'!$B$26:$N$26,0))</f>
        <v>11635.9729632</v>
      </c>
      <c r="E28" s="20">
        <f>INDEX('New Zealand'!$B$26:$N$38,MATCH(TEXT($A28,"mmmm"),'New Zealand'!$B$26:$B$38,0),MATCH(IF(MONTH($A28)&lt;6,CONCATENATE(RIGHT(YEAR(EDATE($A28,-12)),2),"/",RIGHT(YEAR($A28),2)),CONCATENATE(RIGHT(YEAR($A28),2),"/",RIGHT(YEAR(EDATE($A28,12)),2))),'New Zealand'!$B$26:$N$26,0))</f>
        <v>1355.9092744457146</v>
      </c>
      <c r="F28" s="20">
        <f>INDEX('United States'!$B$26:$N$38,MATCH(TEXT($A28,"mmmm"),'United States'!$B$26:$B$38,0),MATCH(IF(MONTH($A28)&lt;4,CONCATENATE(RIGHT(YEAR(EDATE($A28,-12)),2),"/",RIGHT(YEAR($A28),2)),CONCATENATE(RIGHT(YEAR($A28),2),"/",RIGHT(YEAR(EDATE($A28,12)),2))),'United States'!$B$26:$N$26,0))</f>
        <v>7838.8826875824006</v>
      </c>
      <c r="G28" s="14">
        <f t="shared" si="7"/>
        <v>22377.256428089153</v>
      </c>
      <c r="I28" t="str">
        <f t="shared" si="8"/>
        <v>14/15</v>
      </c>
      <c r="K28" s="14">
        <f t="shared" ref="K28:K64" si="17">SUM(B17:B28)</f>
        <v>11014.142981326309</v>
      </c>
      <c r="L28" s="14">
        <f t="shared" ref="L28:L64" si="18">SUM(C17:C28)</f>
        <v>9683.742213911486</v>
      </c>
      <c r="M28" s="14">
        <f t="shared" ref="M28:M64" si="19">SUM(D17:D28)</f>
        <v>129517.3257948</v>
      </c>
      <c r="N28" s="14">
        <f t="shared" ref="N28:N64" si="20">SUM(E17:E28)</f>
        <v>21203.352194881241</v>
      </c>
      <c r="O28" s="14">
        <f t="shared" ref="O28:P43" si="21">SUM(F17:F28)</f>
        <v>91311.640167361926</v>
      </c>
      <c r="P28" s="14">
        <f t="shared" si="21"/>
        <v>262730.20335228095</v>
      </c>
      <c r="R28" s="14">
        <f t="shared" ref="R28:R77" si="22">K28-K16</f>
        <v>-125.25701867368844</v>
      </c>
      <c r="S28" s="14">
        <f t="shared" ref="S28:S77" si="23">L28-L16</f>
        <v>550.46463131148266</v>
      </c>
      <c r="T28" s="14">
        <f t="shared" ref="T28:T77" si="24">M28-M16</f>
        <v>2901.2239607999945</v>
      </c>
      <c r="U28" s="14">
        <f t="shared" ref="U28:U77" si="25">N28-N16</f>
        <v>648.98127944675798</v>
      </c>
      <c r="V28" s="14">
        <f t="shared" ref="V28:V77" si="26">O28-O16</f>
        <v>2362.0168008326582</v>
      </c>
      <c r="W28" s="14">
        <f t="shared" ref="W28:W76" si="27">P28-P16</f>
        <v>6337.4296537171467</v>
      </c>
      <c r="Y28">
        <v>30</v>
      </c>
      <c r="Z28" s="21">
        <f t="shared" si="9"/>
        <v>29.312035028034661</v>
      </c>
      <c r="AA28" s="21">
        <f t="shared" si="10"/>
        <v>22.237681733999999</v>
      </c>
      <c r="AB28" s="21">
        <f t="shared" si="11"/>
        <v>387.86576544000002</v>
      </c>
      <c r="AC28" s="21">
        <f t="shared" si="12"/>
        <v>45.196975814857154</v>
      </c>
      <c r="AD28" s="21">
        <f t="shared" si="13"/>
        <v>261.29608958608003</v>
      </c>
      <c r="AE28" s="21">
        <f t="shared" si="14"/>
        <v>745.90854760297191</v>
      </c>
    </row>
    <row r="29" spans="1:31">
      <c r="A29" s="16">
        <v>42125</v>
      </c>
      <c r="B29" s="20">
        <f>INDEX(Argentina!$B$26:$M$38,MATCH(TEXT(A29,"mmmm"),Argentina!$B$26:$B$38,0),MATCH(IF(MONTH($A29)&lt;6,CONCATENATE(RIGHT(YEAR(EDATE($A29,-12)),2),"/",RIGHT(YEAR($A29),2)),CONCATENATE(RIGHT(YEAR($A29),2),"/",RIGHT(YEAR(EDATE($A29,12)),2))),Argentina!$B$26:$M$26,0))</f>
        <v>949.40321824260104</v>
      </c>
      <c r="C29" s="20">
        <f>INDEX(Australia!$B$26:$M$38,MATCH(TEXT($A29,"mmmm"),Australia!$B$26:$B$38,0),MATCH(IF(MONTH($A29)&lt;7,CONCATENATE(RIGHT(YEAR(EDATE($A29,-12)),2),"/",RIGHT(YEAR($A29),2)),CONCATENATE(RIGHT(YEAR($A29),2),"/",RIGHT(YEAR(EDATE($A29,12)),2))),Australia!$B$26:$M$26,0))</f>
        <v>708.38405067611995</v>
      </c>
      <c r="D29" s="20">
        <f>INDEX('EU-27'!$B$26:$N$38,MATCH(TEXT($A29,"mmmm"),'EU-27'!$B$26:$B$38,0),MATCH(IF(MONTH($A29)&lt;4,CONCATENATE(RIGHT(YEAR(EDATE($A29,-12)),2),"/",RIGHT(YEAR($A29),2)),CONCATENATE(RIGHT(YEAR($A29),2),"/",RIGHT(YEAR(EDATE($A29,12)),2))),'EU-27'!$B$26:$N$26,0))</f>
        <v>12240.403523999999</v>
      </c>
      <c r="E29" s="20">
        <f>INDEX('New Zealand'!$B$26:$N$38,MATCH(TEXT($A29,"mmmm"),'New Zealand'!$B$26:$B$38,0),MATCH(IF(MONTH($A29)&lt;6,CONCATENATE(RIGHT(YEAR(EDATE($A29,-12)),2),"/",RIGHT(YEAR($A29),2)),CONCATENATE(RIGHT(YEAR($A29),2),"/",RIGHT(YEAR(EDATE($A29,12)),2))),'New Zealand'!$B$26:$N$26,0))</f>
        <v>773.46536181375041</v>
      </c>
      <c r="F29" s="20">
        <f>INDEX('United States'!$B$26:$N$38,MATCH(TEXT($A29,"mmmm"),'United States'!$B$26:$B$38,0),MATCH(IF(MONTH($A29)&lt;4,CONCATENATE(RIGHT(YEAR(EDATE($A29,-12)),2),"/",RIGHT(YEAR($A29),2)),CONCATENATE(RIGHT(YEAR($A29),2),"/",RIGHT(YEAR(EDATE($A29,12)),2))),'United States'!$B$26:$N$26,0))</f>
        <v>8117.7257750361596</v>
      </c>
      <c r="G29" s="14">
        <f t="shared" si="7"/>
        <v>22789.381929768631</v>
      </c>
      <c r="I29" t="str">
        <f t="shared" si="8"/>
        <v>14/15</v>
      </c>
      <c r="K29" s="14">
        <f t="shared" si="17"/>
        <v>11062.84619956891</v>
      </c>
      <c r="L29" s="14">
        <f t="shared" si="18"/>
        <v>9710.7839655376065</v>
      </c>
      <c r="M29" s="14">
        <f t="shared" si="19"/>
        <v>129866.44810319999</v>
      </c>
      <c r="N29" s="14">
        <f t="shared" si="20"/>
        <v>21278.129161874163</v>
      </c>
      <c r="O29" s="14">
        <f t="shared" si="21"/>
        <v>91458.770643206401</v>
      </c>
      <c r="P29" s="14">
        <f t="shared" ref="P29:P63" si="28">SUM(G18:G29)</f>
        <v>263376.97807338712</v>
      </c>
      <c r="R29" s="14">
        <f t="shared" si="22"/>
        <v>-43.453800431088894</v>
      </c>
      <c r="S29" s="14">
        <f t="shared" si="23"/>
        <v>525.92756794760317</v>
      </c>
      <c r="T29" s="14">
        <f t="shared" si="24"/>
        <v>2731.2709607999859</v>
      </c>
      <c r="U29" s="14">
        <f t="shared" si="25"/>
        <v>588.81194712621436</v>
      </c>
      <c r="V29" s="14">
        <f t="shared" si="26"/>
        <v>2385.363852388793</v>
      </c>
      <c r="W29" s="14">
        <f t="shared" si="27"/>
        <v>6187.9205278315349</v>
      </c>
      <c r="Y29">
        <v>31</v>
      </c>
      <c r="Z29" s="21">
        <f t="shared" si="9"/>
        <v>30.625910265890358</v>
      </c>
      <c r="AA29" s="21">
        <f t="shared" si="10"/>
        <v>22.851098408907095</v>
      </c>
      <c r="AB29" s="21">
        <f t="shared" si="11"/>
        <v>394.85172658064516</v>
      </c>
      <c r="AC29" s="21">
        <f t="shared" si="12"/>
        <v>24.950495542379045</v>
      </c>
      <c r="AD29" s="21">
        <f t="shared" si="13"/>
        <v>261.86212177535998</v>
      </c>
      <c r="AE29" s="21">
        <f t="shared" si="14"/>
        <v>735.14135257318162</v>
      </c>
    </row>
    <row r="30" spans="1:31">
      <c r="A30" s="16">
        <v>42156</v>
      </c>
      <c r="B30" s="20">
        <f>INDEX(Argentina!$B$26:$M$38,MATCH(TEXT(A30,"mmmm"),Argentina!$B$26:$B$38,0),MATCH(IF(MONTH($A30)&lt;6,CONCATENATE(RIGHT(YEAR(EDATE($A30,-12)),2),"/",RIGHT(YEAR($A30),2)),CONCATENATE(RIGHT(YEAR($A30),2),"/",RIGHT(YEAR(EDATE($A30,12)),2))),Argentina!$B$26:$M$26,0))</f>
        <v>986.14223052906129</v>
      </c>
      <c r="C30" s="20">
        <f>INDEX(Australia!$B$26:$M$38,MATCH(TEXT($A30,"mmmm"),Australia!$B$26:$B$38,0),MATCH(IF(MONTH($A30)&lt;7,CONCATENATE(RIGHT(YEAR(EDATE($A30,-12)),2),"/",RIGHT(YEAR($A30),2)),CONCATENATE(RIGHT(YEAR($A30),2),"/",RIGHT(YEAR(EDATE($A30,12)),2))),Australia!$B$26:$M$26,0))</f>
        <v>679.99507864589509</v>
      </c>
      <c r="D30" s="20">
        <f>INDEX('EU-27'!$B$26:$N$38,MATCH(TEXT($A30,"mmmm"),'EU-27'!$B$26:$B$38,0),MATCH(IF(MONTH($A30)&lt;4,CONCATENATE(RIGHT(YEAR(EDATE($A30,-12)),2),"/",RIGHT(YEAR($A30),2)),CONCATENATE(RIGHT(YEAR($A30),2),"/",RIGHT(YEAR(EDATE($A30,12)),2))),'EU-27'!$B$26:$N$26,0))</f>
        <v>11716.414145999997</v>
      </c>
      <c r="E30" s="20">
        <f>INDEX('New Zealand'!$B$26:$N$38,MATCH(TEXT($A30,"mmmm"),'New Zealand'!$B$26:$B$38,0),MATCH(IF(MONTH($A30)&lt;6,CONCATENATE(RIGHT(YEAR(EDATE($A30,-12)),2),"/",RIGHT(YEAR($A30),2)),CONCATENATE(RIGHT(YEAR($A30),2),"/",RIGHT(YEAR(EDATE($A30,12)),2))),'New Zealand'!$B$26:$N$26,0))</f>
        <v>143.12133824845793</v>
      </c>
      <c r="F30" s="20">
        <f>INDEX('United States'!$B$26:$N$38,MATCH(TEXT($A30,"mmmm"),'United States'!$B$26:$B$38,0),MATCH(IF(MONTH($A30)&lt;4,CONCATENATE(RIGHT(YEAR(EDATE($A30,-12)),2),"/",RIGHT(YEAR($A30),2)),CONCATENATE(RIGHT(YEAR($A30),2),"/",RIGHT(YEAR(EDATE($A30,12)),2))),'United States'!$B$26:$N$26,0))</f>
        <v>7710.2536488201604</v>
      </c>
      <c r="G30" s="14">
        <f t="shared" si="7"/>
        <v>21235.926442243574</v>
      </c>
      <c r="I30" t="str">
        <f t="shared" si="8"/>
        <v>14/15</v>
      </c>
      <c r="K30" s="14">
        <f t="shared" si="17"/>
        <v>11183.588430097971</v>
      </c>
      <c r="L30" s="14">
        <f t="shared" si="18"/>
        <v>9731.6789841235022</v>
      </c>
      <c r="M30" s="14">
        <f t="shared" si="19"/>
        <v>130287.49452119999</v>
      </c>
      <c r="N30" s="14">
        <f t="shared" si="20"/>
        <v>21289.618137682231</v>
      </c>
      <c r="O30" s="14">
        <f t="shared" si="21"/>
        <v>91538.062516416001</v>
      </c>
      <c r="P30" s="14">
        <f t="shared" si="28"/>
        <v>264030.44258951972</v>
      </c>
      <c r="R30" s="14">
        <f t="shared" si="22"/>
        <v>105.38843009797165</v>
      </c>
      <c r="S30" s="14">
        <f t="shared" si="23"/>
        <v>492.96581052349939</v>
      </c>
      <c r="T30" s="14">
        <f t="shared" si="24"/>
        <v>2577.8859503999847</v>
      </c>
      <c r="U30" s="14">
        <f t="shared" si="25"/>
        <v>586.76825578176795</v>
      </c>
      <c r="V30" s="14">
        <f t="shared" si="26"/>
        <v>2293.7376877910428</v>
      </c>
      <c r="W30" s="14">
        <f t="shared" si="27"/>
        <v>6056.7461345942575</v>
      </c>
      <c r="Y30">
        <v>30</v>
      </c>
      <c r="Z30" s="21">
        <f t="shared" si="9"/>
        <v>32.871407684302042</v>
      </c>
      <c r="AA30" s="21">
        <f t="shared" si="10"/>
        <v>22.666502621529837</v>
      </c>
      <c r="AB30" s="21">
        <f t="shared" si="11"/>
        <v>390.54713819999989</v>
      </c>
      <c r="AC30" s="21">
        <f t="shared" si="12"/>
        <v>4.7707112749485976</v>
      </c>
      <c r="AD30" s="21">
        <f t="shared" si="13"/>
        <v>257.008454960672</v>
      </c>
      <c r="AE30" s="21">
        <f t="shared" si="14"/>
        <v>707.86421474145232</v>
      </c>
    </row>
    <row r="31" spans="1:31">
      <c r="A31" s="16">
        <v>42186</v>
      </c>
      <c r="B31" s="20">
        <f>INDEX(Argentina!$B$26:$M$38,MATCH(TEXT(A31,"mmmm"),Argentina!$B$26:$B$38,0),MATCH(IF(MONTH($A31)&lt;6,CONCATENATE(RIGHT(YEAR(EDATE($A31,-12)),2),"/",RIGHT(YEAR($A31),2)),CONCATENATE(RIGHT(YEAR($A31),2),"/",RIGHT(YEAR(EDATE($A31,12)),2))),Argentina!$B$26:$M$26,0))</f>
        <v>1049.7610967197841</v>
      </c>
      <c r="C31" s="20">
        <f>INDEX(Australia!$B$26:$M$38,MATCH(TEXT($A31,"mmmm"),Australia!$B$26:$B$38,0),MATCH(IF(MONTH($A31)&lt;7,CONCATENATE(RIGHT(YEAR(EDATE($A31,-12)),2),"/",RIGHT(YEAR($A31),2)),CONCATENATE(RIGHT(YEAR($A31),2),"/",RIGHT(YEAR(EDATE($A31,12)),2))),Australia!$B$26:$M$26,0))</f>
        <v>707.93671455222238</v>
      </c>
      <c r="D31" s="20">
        <f>INDEX('EU-27'!$B$26:$N$38,MATCH(TEXT($A31,"mmmm"),'EU-27'!$B$26:$B$38,0),MATCH(IF(MONTH($A31)&lt;4,CONCATENATE(RIGHT(YEAR(EDATE($A31,-12)),2),"/",RIGHT(YEAR($A31),2)),CONCATENATE(RIGHT(YEAR($A31),2),"/",RIGHT(YEAR(EDATE($A31,12)),2))),'EU-27'!$B$26:$N$26,0))</f>
        <v>11604.1577616</v>
      </c>
      <c r="E31" s="20">
        <f>INDEX('New Zealand'!$B$26:$N$38,MATCH(TEXT($A31,"mmmm"),'New Zealand'!$B$26:$B$38,0),MATCH(IF(MONTH($A31)&lt;6,CONCATENATE(RIGHT(YEAR(EDATE($A31,-12)),2),"/",RIGHT(YEAR($A31),2)),CONCATENATE(RIGHT(YEAR($A31),2),"/",RIGHT(YEAR(EDATE($A31,12)),2))),'New Zealand'!$B$26:$N$26,0))</f>
        <v>222.61926976101543</v>
      </c>
      <c r="F31" s="20">
        <f>INDEX('United States'!$B$26:$N$38,MATCH(TEXT($A31,"mmmm"),'United States'!$B$26:$B$38,0),MATCH(IF(MONTH($A31)&lt;4,CONCATENATE(RIGHT(YEAR(EDATE($A31,-12)),2),"/",RIGHT(YEAR($A31),2)),CONCATENATE(RIGHT(YEAR($A31),2),"/",RIGHT(YEAR(EDATE($A31,12)),2))),'United States'!$B$26:$N$26,0))</f>
        <v>7780.7353138953604</v>
      </c>
      <c r="G31" s="14">
        <f t="shared" si="7"/>
        <v>21365.210156528381</v>
      </c>
      <c r="I31" t="str">
        <f t="shared" si="8"/>
        <v>15/16</v>
      </c>
      <c r="K31" s="14">
        <f t="shared" si="17"/>
        <v>11347.349526817754</v>
      </c>
      <c r="L31" s="14">
        <f t="shared" si="18"/>
        <v>9779.5649196257255</v>
      </c>
      <c r="M31" s="14">
        <f t="shared" si="19"/>
        <v>130589.36018399998</v>
      </c>
      <c r="N31" s="14">
        <f t="shared" si="20"/>
        <v>21322.663513895859</v>
      </c>
      <c r="O31" s="14">
        <f t="shared" si="21"/>
        <v>91638.498889148163</v>
      </c>
      <c r="P31" s="14">
        <f t="shared" si="28"/>
        <v>264677.43703348748</v>
      </c>
      <c r="R31" s="14">
        <f t="shared" si="22"/>
        <v>325.9495268177543</v>
      </c>
      <c r="S31" s="14">
        <f t="shared" si="23"/>
        <v>519.05753205572364</v>
      </c>
      <c r="T31" s="14">
        <f t="shared" si="24"/>
        <v>2365.6583555999823</v>
      </c>
      <c r="U31" s="14">
        <f t="shared" si="25"/>
        <v>610.16087789888115</v>
      </c>
      <c r="V31" s="14">
        <f t="shared" si="26"/>
        <v>2109.1638273753633</v>
      </c>
      <c r="W31" s="14">
        <f t="shared" si="27"/>
        <v>5929.9901197477011</v>
      </c>
      <c r="Y31">
        <v>31</v>
      </c>
      <c r="Z31" s="21">
        <f t="shared" si="9"/>
        <v>33.863261184509163</v>
      </c>
      <c r="AA31" s="21">
        <f t="shared" si="10"/>
        <v>22.836668211362014</v>
      </c>
      <c r="AB31" s="21">
        <f t="shared" si="11"/>
        <v>374.32766972903227</v>
      </c>
      <c r="AC31" s="21">
        <f t="shared" si="12"/>
        <v>7.1812667664843683</v>
      </c>
      <c r="AD31" s="21">
        <f t="shared" si="13"/>
        <v>250.99146173856002</v>
      </c>
      <c r="AE31" s="21">
        <f t="shared" si="14"/>
        <v>689.20032762994788</v>
      </c>
    </row>
    <row r="32" spans="1:31">
      <c r="A32" s="16">
        <v>42217</v>
      </c>
      <c r="B32" s="20">
        <f>INDEX(Argentina!$B$26:$M$38,MATCH(TEXT(A32,"mmmm"),Argentina!$B$26:$B$38,0),MATCH(IF(MONTH($A32)&lt;6,CONCATENATE(RIGHT(YEAR(EDATE($A32,-12)),2),"/",RIGHT(YEAR($A32),2)),CONCATENATE(RIGHT(YEAR($A32),2),"/",RIGHT(YEAR(EDATE($A32,12)),2))),Argentina!$B$26:$M$26,0))</f>
        <v>1093.0513023879746</v>
      </c>
      <c r="C32" s="20">
        <f>INDEX(Australia!$B$26:$M$38,MATCH(TEXT($A32,"mmmm"),Australia!$B$26:$B$38,0),MATCH(IF(MONTH($A32)&lt;7,CONCATENATE(RIGHT(YEAR(EDATE($A32,-12)),2),"/",RIGHT(YEAR($A32),2)),CONCATENATE(RIGHT(YEAR($A32),2),"/",RIGHT(YEAR(EDATE($A32,12)),2))),Australia!$B$26:$M$26,0))</f>
        <v>811.01495835927483</v>
      </c>
      <c r="D32" s="20">
        <f>INDEX('EU-27'!$B$26:$N$38,MATCH(TEXT($A32,"mmmm"),'EU-27'!$B$26:$B$38,0),MATCH(IF(MONTH($A32)&lt;4,CONCATENATE(RIGHT(YEAR(EDATE($A32,-12)),2),"/",RIGHT(YEAR($A32),2)),CONCATENATE(RIGHT(YEAR($A32),2),"/",RIGHT(YEAR(EDATE($A32,12)),2))),'EU-27'!$B$26:$N$26,0))</f>
        <v>11271.564596400005</v>
      </c>
      <c r="E32" s="20">
        <f>INDEX('New Zealand'!$B$26:$N$38,MATCH(TEXT($A32,"mmmm"),'New Zealand'!$B$26:$B$38,0),MATCH(IF(MONTH($A32)&lt;6,CONCATENATE(RIGHT(YEAR(EDATE($A32,-12)),2),"/",RIGHT(YEAR($A32),2)),CONCATENATE(RIGHT(YEAR($A32),2),"/",RIGHT(YEAR(EDATE($A32,12)),2))),'New Zealand'!$B$26:$N$26,0))</f>
        <v>1339.2490520448041</v>
      </c>
      <c r="F32" s="20">
        <f>INDEX('United States'!$B$26:$N$38,MATCH(TEXT($A32,"mmmm"),'United States'!$B$26:$B$38,0),MATCH(IF(MONTH($A32)&lt;4,CONCATENATE(RIGHT(YEAR(EDATE($A32,-12)),2),"/",RIGHT(YEAR($A32),2)),CONCATENATE(RIGHT(YEAR($A32),2),"/",RIGHT(YEAR(EDATE($A32,12)),2))),'United States'!$B$26:$N$26,0))</f>
        <v>7664.8810769279999</v>
      </c>
      <c r="G32" s="14">
        <f t="shared" si="7"/>
        <v>22179.760986120058</v>
      </c>
      <c r="I32" t="str">
        <f t="shared" si="8"/>
        <v>15/16</v>
      </c>
      <c r="K32" s="14">
        <f t="shared" si="17"/>
        <v>11496.800829205727</v>
      </c>
      <c r="L32" s="14">
        <f t="shared" si="18"/>
        <v>9820.6460749350008</v>
      </c>
      <c r="M32" s="14">
        <f t="shared" si="19"/>
        <v>130899.50012999999</v>
      </c>
      <c r="N32" s="14">
        <f t="shared" si="20"/>
        <v>21312.214475292643</v>
      </c>
      <c r="O32" s="14">
        <f t="shared" si="21"/>
        <v>91716.028720730872</v>
      </c>
      <c r="P32" s="14">
        <f t="shared" si="28"/>
        <v>265245.19023016421</v>
      </c>
      <c r="R32" s="14">
        <f t="shared" si="22"/>
        <v>487.60082920572677</v>
      </c>
      <c r="S32" s="14">
        <f t="shared" si="23"/>
        <v>525.37434436499825</v>
      </c>
      <c r="T32" s="14">
        <f t="shared" si="24"/>
        <v>2207.7088931999897</v>
      </c>
      <c r="U32" s="14">
        <f t="shared" si="25"/>
        <v>541.27685244700842</v>
      </c>
      <c r="V32" s="14">
        <f t="shared" si="26"/>
        <v>1995.0716320348583</v>
      </c>
      <c r="W32" s="14">
        <f t="shared" si="27"/>
        <v>5757.0325512525742</v>
      </c>
      <c r="Y32">
        <v>31</v>
      </c>
      <c r="Z32" s="21">
        <f t="shared" si="9"/>
        <v>35.259719431870145</v>
      </c>
      <c r="AA32" s="21">
        <f t="shared" si="10"/>
        <v>26.161772850299187</v>
      </c>
      <c r="AB32" s="21">
        <f t="shared" si="11"/>
        <v>363.59885794838726</v>
      </c>
      <c r="AC32" s="21">
        <f t="shared" si="12"/>
        <v>43.201582324025942</v>
      </c>
      <c r="AD32" s="21">
        <f t="shared" si="13"/>
        <v>247.25422828800001</v>
      </c>
      <c r="AE32" s="21">
        <f t="shared" si="14"/>
        <v>715.47616084258254</v>
      </c>
    </row>
    <row r="33" spans="1:31">
      <c r="A33" s="16">
        <v>42248</v>
      </c>
      <c r="B33" s="20">
        <f>INDEX(Argentina!$B$26:$M$38,MATCH(TEXT(A33,"mmmm"),Argentina!$B$26:$B$38,0),MATCH(IF(MONTH($A33)&lt;6,CONCATENATE(RIGHT(YEAR(EDATE($A33,-12)),2),"/",RIGHT(YEAR($A33),2)),CONCATENATE(RIGHT(YEAR($A33),2),"/",RIGHT(YEAR(EDATE($A33,12)),2))),Argentina!$B$26:$M$26,0))</f>
        <v>1148.9362733844948</v>
      </c>
      <c r="C33" s="20">
        <f>INDEX(Australia!$B$26:$M$38,MATCH(TEXT($A33,"mmmm"),Australia!$B$26:$B$38,0),MATCH(IF(MONTH($A33)&lt;7,CONCATENATE(RIGHT(YEAR(EDATE($A33,-12)),2),"/",RIGHT(YEAR($A33),2)),CONCATENATE(RIGHT(YEAR($A33),2),"/",RIGHT(YEAR(EDATE($A33,12)),2))),Australia!$B$26:$M$26,0))</f>
        <v>981.11476814725802</v>
      </c>
      <c r="D33" s="20">
        <f>INDEX('EU-27'!$B$26:$N$38,MATCH(TEXT($A33,"mmmm"),'EU-27'!$B$26:$B$38,0),MATCH(IF(MONTH($A33)&lt;4,CONCATENATE(RIGHT(YEAR(EDATE($A33,-12)),2),"/",RIGHT(YEAR($A33),2)),CONCATENATE(RIGHT(YEAR($A33),2),"/",RIGHT(YEAR(EDATE($A33,12)),2))),'EU-27'!$B$26:$N$26,0))</f>
        <v>10684.702319999999</v>
      </c>
      <c r="E33" s="20">
        <f>INDEX('New Zealand'!$B$26:$N$38,MATCH(TEXT($A33,"mmmm"),'New Zealand'!$B$26:$B$38,0),MATCH(IF(MONTH($A33)&lt;6,CONCATENATE(RIGHT(YEAR(EDATE($A33,-12)),2),"/",RIGHT(YEAR($A33),2)),CONCATENATE(RIGHT(YEAR($A33),2),"/",RIGHT(YEAR(EDATE($A33,12)),2))),'New Zealand'!$B$26:$N$26,0))</f>
        <v>2469.9069373601542</v>
      </c>
      <c r="F33" s="20">
        <f>INDEX('United States'!$B$26:$N$38,MATCH(TEXT($A33,"mmmm"),'United States'!$B$26:$B$38,0),MATCH(IF(MONTH($A33)&lt;4,CONCATENATE(RIGHT(YEAR(EDATE($A33,-12)),2),"/",RIGHT(YEAR($A33),2)),CONCATENATE(RIGHT(YEAR($A33),2),"/",RIGHT(YEAR(EDATE($A33,12)),2))),'United States'!$B$26:$N$26,0))</f>
        <v>7318.6398972460802</v>
      </c>
      <c r="G33" s="14">
        <f t="shared" si="7"/>
        <v>22603.300196137985</v>
      </c>
      <c r="I33" t="str">
        <f t="shared" si="8"/>
        <v>15/16</v>
      </c>
      <c r="K33" s="14">
        <f t="shared" si="17"/>
        <v>11677.437102590222</v>
      </c>
      <c r="L33" s="14">
        <f t="shared" si="18"/>
        <v>9839.2214803709667</v>
      </c>
      <c r="M33" s="14">
        <f t="shared" si="19"/>
        <v>131116.96227719999</v>
      </c>
      <c r="N33" s="14">
        <f t="shared" si="20"/>
        <v>21109.174991981788</v>
      </c>
      <c r="O33" s="14">
        <f t="shared" si="21"/>
        <v>91760.079761402871</v>
      </c>
      <c r="P33" s="14">
        <f t="shared" si="28"/>
        <v>265502.87561354588</v>
      </c>
      <c r="R33" s="14">
        <f t="shared" si="22"/>
        <v>630.93710259022191</v>
      </c>
      <c r="S33" s="14">
        <f t="shared" si="23"/>
        <v>481.16527214967209</v>
      </c>
      <c r="T33" s="14">
        <f t="shared" si="24"/>
        <v>1914.5545355999784</v>
      </c>
      <c r="U33" s="14">
        <f t="shared" si="25"/>
        <v>204.99763982733202</v>
      </c>
      <c r="V33" s="14">
        <f t="shared" si="26"/>
        <v>1738.2540649171133</v>
      </c>
      <c r="W33" s="14">
        <f t="shared" si="27"/>
        <v>4969.9086150843941</v>
      </c>
      <c r="Y33">
        <v>30</v>
      </c>
      <c r="Z33" s="21">
        <f t="shared" si="9"/>
        <v>38.297875779483164</v>
      </c>
      <c r="AA33" s="21">
        <f t="shared" si="10"/>
        <v>32.703825604908602</v>
      </c>
      <c r="AB33" s="21">
        <f t="shared" si="11"/>
        <v>356.15674399999995</v>
      </c>
      <c r="AC33" s="21">
        <f t="shared" si="12"/>
        <v>82.330231245338467</v>
      </c>
      <c r="AD33" s="21">
        <f t="shared" si="13"/>
        <v>243.954663241536</v>
      </c>
      <c r="AE33" s="21">
        <f t="shared" si="14"/>
        <v>753.44333987126618</v>
      </c>
    </row>
    <row r="34" spans="1:31">
      <c r="A34" s="16">
        <v>42278</v>
      </c>
      <c r="B34" s="20">
        <f>INDEX(Argentina!$B$26:$M$38,MATCH(TEXT(A34,"mmmm"),Argentina!$B$26:$B$38,0),MATCH(IF(MONTH($A34)&lt;6,CONCATENATE(RIGHT(YEAR(EDATE($A34,-12)),2),"/",RIGHT(YEAR($A34),2)),CONCATENATE(RIGHT(YEAR($A34),2),"/",RIGHT(YEAR(EDATE($A34,12)),2))),Argentina!$B$26:$M$26,0))</f>
        <v>1193.0071805524919</v>
      </c>
      <c r="C34" s="20">
        <f>INDEX(Australia!$B$26:$M$38,MATCH(TEXT($A34,"mmmm"),Australia!$B$26:$B$38,0),MATCH(IF(MONTH($A34)&lt;7,CONCATENATE(RIGHT(YEAR(EDATE($A34,-12)),2),"/",RIGHT(YEAR($A34),2)),CONCATENATE(RIGHT(YEAR($A34),2),"/",RIGHT(YEAR(EDATE($A34,12)),2))),Australia!$B$26:$M$26,0))</f>
        <v>1106.8158595420402</v>
      </c>
      <c r="D34" s="20">
        <f>INDEX('EU-27'!$B$26:$N$38,MATCH(TEXT($A34,"mmmm"),'EU-27'!$B$26:$B$38,0),MATCH(IF(MONTH($A34)&lt;4,CONCATENATE(RIGHT(YEAR(EDATE($A34,-12)),2),"/",RIGHT(YEAR($A34),2)),CONCATENATE(RIGHT(YEAR($A34),2),"/",RIGHT(YEAR(EDATE($A34,12)),2))),'EU-27'!$B$26:$N$26,0))</f>
        <v>10892.103249600001</v>
      </c>
      <c r="E34" s="20">
        <f>INDEX('New Zealand'!$B$26:$N$38,MATCH(TEXT($A34,"mmmm"),'New Zealand'!$B$26:$B$38,0),MATCH(IF(MONTH($A34)&lt;6,CONCATENATE(RIGHT(YEAR(EDATE($A34,-12)),2),"/",RIGHT(YEAR($A34),2)),CONCATENATE(RIGHT(YEAR($A34),2),"/",RIGHT(YEAR(EDATE($A34,12)),2))),'New Zealand'!$B$26:$N$26,0))</f>
        <v>3118.5312276668278</v>
      </c>
      <c r="F34" s="20">
        <f>INDEX('United States'!$B$26:$N$38,MATCH(TEXT($A34,"mmmm"),'United States'!$B$26:$B$38,0),MATCH(IF(MONTH($A34)&lt;4,CONCATENATE(RIGHT(YEAR(EDATE($A34,-12)),2),"/",RIGHT(YEAR($A34),2)),CONCATENATE(RIGHT(YEAR($A34),2),"/",RIGHT(YEAR(EDATE($A34,12)),2))),'United States'!$B$26:$N$26,0))</f>
        <v>7545.062246300161</v>
      </c>
      <c r="G34" s="14">
        <f t="shared" si="7"/>
        <v>23855.519763661523</v>
      </c>
      <c r="I34" t="str">
        <f t="shared" si="8"/>
        <v>15/16</v>
      </c>
      <c r="K34" s="14">
        <f t="shared" si="17"/>
        <v>11831.444283142715</v>
      </c>
      <c r="L34" s="14">
        <f t="shared" si="18"/>
        <v>9848.4764389030061</v>
      </c>
      <c r="M34" s="14">
        <f t="shared" si="19"/>
        <v>131663.0552568</v>
      </c>
      <c r="N34" s="14">
        <f t="shared" si="20"/>
        <v>21023.562749621891</v>
      </c>
      <c r="O34" s="14">
        <f t="shared" si="21"/>
        <v>91785.188854585911</v>
      </c>
      <c r="P34" s="14">
        <f t="shared" si="28"/>
        <v>266151.72758305352</v>
      </c>
      <c r="R34" s="14">
        <f t="shared" si="22"/>
        <v>828.24428314271609</v>
      </c>
      <c r="S34" s="14">
        <f t="shared" si="23"/>
        <v>401.09640573171419</v>
      </c>
      <c r="T34" s="14">
        <f t="shared" si="24"/>
        <v>2238.1353360000066</v>
      </c>
      <c r="U34" s="14">
        <f t="shared" si="25"/>
        <v>-19.992795509748248</v>
      </c>
      <c r="V34" s="14">
        <f t="shared" si="26"/>
        <v>1500.8189556950383</v>
      </c>
      <c r="W34" s="14">
        <f t="shared" si="27"/>
        <v>4948.3021850597288</v>
      </c>
      <c r="Y34">
        <v>31</v>
      </c>
      <c r="Z34" s="21">
        <f t="shared" si="9"/>
        <v>38.48410259846748</v>
      </c>
      <c r="AA34" s="21">
        <f t="shared" si="10"/>
        <v>35.703737404581943</v>
      </c>
      <c r="AB34" s="21">
        <f t="shared" si="11"/>
        <v>351.35816934193548</v>
      </c>
      <c r="AC34" s="21">
        <f t="shared" si="12"/>
        <v>100.59778153763961</v>
      </c>
      <c r="AD34" s="21">
        <f t="shared" si="13"/>
        <v>243.38910471936003</v>
      </c>
      <c r="AE34" s="21">
        <f t="shared" si="14"/>
        <v>769.53289560198448</v>
      </c>
    </row>
    <row r="35" spans="1:31">
      <c r="A35" s="16">
        <v>42309</v>
      </c>
      <c r="B35" s="20">
        <f>INDEX(Argentina!$B$26:$M$38,MATCH(TEXT(A35,"mmmm"),Argentina!$B$26:$B$38,0),MATCH(IF(MONTH($A35)&lt;6,CONCATENATE(RIGHT(YEAR(EDATE($A35,-12)),2),"/",RIGHT(YEAR($A35),2)),CONCATENATE(RIGHT(YEAR($A35),2),"/",RIGHT(YEAR(EDATE($A35,12)),2))),Argentina!$B$26:$M$26,0))</f>
        <v>1111.5235298538996</v>
      </c>
      <c r="C35" s="20">
        <f>INDEX(Australia!$B$26:$M$38,MATCH(TEXT($A35,"mmmm"),Australia!$B$26:$B$38,0),MATCH(IF(MONTH($A35)&lt;7,CONCATENATE(RIGHT(YEAR(EDATE($A35,-12)),2),"/",RIGHT(YEAR($A35),2)),CONCATENATE(RIGHT(YEAR($A35),2),"/",RIGHT(YEAR(EDATE($A35,12)),2))),Australia!$B$26:$M$26,0))</f>
        <v>1009.891829987495</v>
      </c>
      <c r="D35" s="20">
        <f>INDEX('EU-27'!$B$26:$N$38,MATCH(TEXT($A35,"mmmm"),'EU-27'!$B$26:$B$38,0),MATCH(IF(MONTH($A35)&lt;4,CONCATENATE(RIGHT(YEAR(EDATE($A35,-12)),2),"/",RIGHT(YEAR($A35),2)),CONCATENATE(RIGHT(YEAR($A35),2),"/",RIGHT(YEAR(EDATE($A35,12)),2))),'EU-27'!$B$26:$N$26,0))</f>
        <v>10370.366962800003</v>
      </c>
      <c r="E35" s="20">
        <f>INDEX('New Zealand'!$B$26:$N$38,MATCH(TEXT($A35,"mmmm"),'New Zealand'!$B$26:$B$38,0),MATCH(IF(MONTH($A35)&lt;6,CONCATENATE(RIGHT(YEAR(EDATE($A35,-12)),2),"/",RIGHT(YEAR($A35),2)),CONCATENATE(RIGHT(YEAR($A35),2),"/",RIGHT(YEAR(EDATE($A35,12)),2))),'New Zealand'!$B$26:$N$26,0))</f>
        <v>2894.375998540881</v>
      </c>
      <c r="F35" s="20">
        <f>INDEX('United States'!$B$26:$N$38,MATCH(TEXT($A35,"mmmm"),'United States'!$B$26:$B$38,0),MATCH(IF(MONTH($A35)&lt;4,CONCATENATE(RIGHT(YEAR(EDATE($A35,-12)),2),"/",RIGHT(YEAR($A35),2)),CONCATENATE(RIGHT(YEAR($A35),2),"/",RIGHT(YEAR(EDATE($A35,12)),2))),'United States'!$B$26:$N$26,0))</f>
        <v>7349.0351153097599</v>
      </c>
      <c r="G35" s="14">
        <f t="shared" si="7"/>
        <v>22735.193436492038</v>
      </c>
      <c r="I35" t="str">
        <f t="shared" si="8"/>
        <v>15/16</v>
      </c>
      <c r="K35" s="14">
        <f t="shared" si="17"/>
        <v>11996.767812996615</v>
      </c>
      <c r="L35" s="14">
        <f t="shared" si="18"/>
        <v>9825.858194810502</v>
      </c>
      <c r="M35" s="14">
        <f t="shared" si="19"/>
        <v>132156.24915119997</v>
      </c>
      <c r="N35" s="14">
        <f t="shared" si="20"/>
        <v>20960.654317950015</v>
      </c>
      <c r="O35" s="14">
        <f t="shared" si="21"/>
        <v>91843.33622827295</v>
      </c>
      <c r="P35" s="14">
        <f t="shared" si="28"/>
        <v>266782.8657052301</v>
      </c>
      <c r="R35" s="14">
        <f t="shared" si="22"/>
        <v>1035.7678129966152</v>
      </c>
      <c r="S35" s="14">
        <f t="shared" si="23"/>
        <v>322.63997158920938</v>
      </c>
      <c r="T35" s="14">
        <f t="shared" si="24"/>
        <v>2545.7308427999524</v>
      </c>
      <c r="U35" s="14">
        <f t="shared" si="25"/>
        <v>-164.82316801196066</v>
      </c>
      <c r="V35" s="14">
        <f t="shared" si="26"/>
        <v>1317.5666264995089</v>
      </c>
      <c r="W35" s="14">
        <f t="shared" si="27"/>
        <v>5056.882085873367</v>
      </c>
      <c r="Y35">
        <v>30</v>
      </c>
      <c r="Z35" s="21">
        <f t="shared" si="9"/>
        <v>37.050784328463322</v>
      </c>
      <c r="AA35" s="21">
        <f t="shared" si="10"/>
        <v>33.663060999583166</v>
      </c>
      <c r="AB35" s="21">
        <f t="shared" si="11"/>
        <v>345.6788987600001</v>
      </c>
      <c r="AC35" s="21">
        <f t="shared" si="12"/>
        <v>96.479199951362702</v>
      </c>
      <c r="AD35" s="21">
        <f t="shared" si="13"/>
        <v>244.96783717699199</v>
      </c>
      <c r="AE35" s="21">
        <f t="shared" si="14"/>
        <v>757.83978121640132</v>
      </c>
    </row>
    <row r="36" spans="1:31">
      <c r="A36" s="16">
        <v>42339</v>
      </c>
      <c r="B36" s="20">
        <f>INDEX(Argentina!$B$26:$M$38,MATCH(TEXT(A36,"mmmm"),Argentina!$B$26:$B$38,0),MATCH(IF(MONTH($A36)&lt;6,CONCATENATE(RIGHT(YEAR(EDATE($A36,-12)),2),"/",RIGHT(YEAR($A36),2)),CONCATENATE(RIGHT(YEAR($A36),2),"/",RIGHT(YEAR(EDATE($A36,12)),2))),Argentina!$B$26:$M$26,0))</f>
        <v>1065.2304595363987</v>
      </c>
      <c r="C36" s="20">
        <f>INDEX(Australia!$B$26:$M$38,MATCH(TEXT($A36,"mmmm"),Australia!$B$26:$B$38,0),MATCH(IF(MONTH($A36)&lt;7,CONCATENATE(RIGHT(YEAR(EDATE($A36,-12)),2),"/",RIGHT(YEAR($A36),2)),CONCATENATE(RIGHT(YEAR($A36),2),"/",RIGHT(YEAR(EDATE($A36,12)),2))),Australia!$B$26:$M$26,0))</f>
        <v>917.46894777149248</v>
      </c>
      <c r="D36" s="20">
        <f>INDEX('EU-27'!$B$26:$N$38,MATCH(TEXT($A36,"mmmm"),'EU-27'!$B$26:$B$38,0),MATCH(IF(MONTH($A36)&lt;4,CONCATENATE(RIGHT(YEAR(EDATE($A36,-12)),2),"/",RIGHT(YEAR($A36),2)),CONCATENATE(RIGHT(YEAR($A36),2),"/",RIGHT(YEAR(EDATE($A36,12)),2))),'EU-27'!$B$26:$N$26,0))</f>
        <v>10904.485539600002</v>
      </c>
      <c r="E36" s="20">
        <f>INDEX('New Zealand'!$B$26:$N$38,MATCH(TEXT($A36,"mmmm"),'New Zealand'!$B$26:$B$38,0),MATCH(IF(MONTH($A36)&lt;6,CONCATENATE(RIGHT(YEAR(EDATE($A36,-12)),2),"/",RIGHT(YEAR($A36),2)),CONCATENATE(RIGHT(YEAR($A36),2),"/",RIGHT(YEAR(EDATE($A36,12)),2))),'New Zealand'!$B$26:$N$26,0))</f>
        <v>2685.1194060956223</v>
      </c>
      <c r="F36" s="20">
        <f>INDEX('United States'!$B$26:$N$38,MATCH(TEXT($A36,"mmmm"),'United States'!$B$26:$B$38,0),MATCH(IF(MONTH($A36)&lt;4,CONCATENATE(RIGHT(YEAR(EDATE($A36,-12)),2),"/",RIGHT(YEAR($A36),2)),CONCATENATE(RIGHT(YEAR($A36),2),"/",RIGHT(YEAR(EDATE($A36,12)),2))),'United States'!$B$26:$N$26,0))</f>
        <v>7681.6204723833607</v>
      </c>
      <c r="G36" s="14">
        <f t="shared" si="7"/>
        <v>23253.924825386875</v>
      </c>
      <c r="I36" t="str">
        <f t="shared" si="8"/>
        <v>15/16</v>
      </c>
      <c r="K36" s="14">
        <f t="shared" si="17"/>
        <v>12060.898272533013</v>
      </c>
      <c r="L36" s="14">
        <f t="shared" si="18"/>
        <v>9797.176712901799</v>
      </c>
      <c r="M36" s="14">
        <f t="shared" si="19"/>
        <v>132738.39158999998</v>
      </c>
      <c r="N36" s="14">
        <f t="shared" si="20"/>
        <v>20917.905328386951</v>
      </c>
      <c r="O36" s="14">
        <f t="shared" si="21"/>
        <v>91889.149310571855</v>
      </c>
      <c r="P36" s="14">
        <f t="shared" si="28"/>
        <v>267403.52121439361</v>
      </c>
      <c r="R36" s="14">
        <f t="shared" si="22"/>
        <v>1050.9982725330119</v>
      </c>
      <c r="S36" s="14">
        <f t="shared" si="23"/>
        <v>283.918180050312</v>
      </c>
      <c r="T36" s="14">
        <f t="shared" si="24"/>
        <v>3012.3537995999795</v>
      </c>
      <c r="U36" s="14">
        <f t="shared" si="25"/>
        <v>-295.41258451463727</v>
      </c>
      <c r="V36" s="14">
        <f t="shared" si="26"/>
        <v>1123.7420475427352</v>
      </c>
      <c r="W36" s="14">
        <f t="shared" si="27"/>
        <v>5175.5997152113705</v>
      </c>
      <c r="Y36">
        <v>31</v>
      </c>
      <c r="Z36" s="21">
        <f t="shared" si="9"/>
        <v>34.36227288827093</v>
      </c>
      <c r="AA36" s="21">
        <f t="shared" si="10"/>
        <v>29.595772508757822</v>
      </c>
      <c r="AB36" s="21">
        <f t="shared" si="11"/>
        <v>351.75759805161294</v>
      </c>
      <c r="AC36" s="21">
        <f t="shared" si="12"/>
        <v>86.616755035342649</v>
      </c>
      <c r="AD36" s="21">
        <f t="shared" si="13"/>
        <v>247.79420878656003</v>
      </c>
      <c r="AE36" s="21">
        <f t="shared" si="14"/>
        <v>750.12660727054435</v>
      </c>
    </row>
    <row r="37" spans="1:31">
      <c r="A37" s="16">
        <v>42370</v>
      </c>
      <c r="B37" s="20">
        <f>INDEX(Argentina!$B$26:$M$38,MATCH(TEXT(A37,"mmmm"),Argentina!$B$26:$B$38,0),MATCH(IF(MONTH($A37)&lt;6,CONCATENATE(RIGHT(YEAR(EDATE($A37,-12)),2),"/",RIGHT(YEAR($A37),2)),CONCATENATE(RIGHT(YEAR($A37),2),"/",RIGHT(YEAR(EDATE($A37,12)),2))),Argentina!$B$26:$M$26,0))</f>
        <v>905.82853245908507</v>
      </c>
      <c r="C37" s="20">
        <f>INDEX(Australia!$B$26:$M$38,MATCH(TEXT($A37,"mmmm"),Australia!$B$26:$B$38,0),MATCH(IF(MONTH($A37)&lt;7,CONCATENATE(RIGHT(YEAR(EDATE($A37,-12)),2),"/",RIGHT(YEAR($A37),2)),CONCATENATE(RIGHT(YEAR($A37),2),"/",RIGHT(YEAR(EDATE($A37,12)),2))),Australia!$B$26:$M$26,0))</f>
        <v>812.65339504189649</v>
      </c>
      <c r="D37" s="20">
        <f>INDEX('EU-27'!$B$26:$N$38,MATCH(TEXT($A37,"mmmm"),'EU-27'!$B$26:$B$38,0),MATCH(IF(MONTH($A37)&lt;4,CONCATENATE(RIGHT(YEAR(EDATE($A37,-12)),2),"/",RIGHT(YEAR($A37),2)),CONCATENATE(RIGHT(YEAR($A37),2),"/",RIGHT(YEAR(EDATE($A37,12)),2))),'EU-27'!$B$26:$N$26,0))</f>
        <v>11069.9712036</v>
      </c>
      <c r="E37" s="20">
        <f>INDEX('New Zealand'!$B$26:$N$38,MATCH(TEXT($A37,"mmmm"),'New Zealand'!$B$26:$B$38,0),MATCH(IF(MONTH($A37)&lt;6,CONCATENATE(RIGHT(YEAR(EDATE($A37,-12)),2),"/",RIGHT(YEAR($A37),2)),CONCATENATE(RIGHT(YEAR($A37),2),"/",RIGHT(YEAR(EDATE($A37,12)),2))),'New Zealand'!$B$26:$N$26,0))</f>
        <v>2358.0723033457298</v>
      </c>
      <c r="F37" s="20">
        <f>INDEX('United States'!$B$26:$N$38,MATCH(TEXT($A37,"mmmm"),'United States'!$B$26:$B$38,0),MATCH(IF(MONTH($A37)&lt;4,CONCATENATE(RIGHT(YEAR(EDATE($A37,-12)),2),"/",RIGHT(YEAR($A37),2)),CONCATENATE(RIGHT(YEAR($A37),2),"/",RIGHT(YEAR(EDATE($A37,12)),2))),'United States'!$B$26:$N$26,0))</f>
        <v>7793.9506260969601</v>
      </c>
      <c r="G37" s="14">
        <f t="shared" si="7"/>
        <v>22940.476060543671</v>
      </c>
      <c r="I37" t="str">
        <f t="shared" si="8"/>
        <v>15/16</v>
      </c>
      <c r="K37" s="14">
        <f t="shared" si="17"/>
        <v>11992.936668668615</v>
      </c>
      <c r="L37" s="14">
        <f t="shared" si="18"/>
        <v>9777.2435908736934</v>
      </c>
      <c r="M37" s="14">
        <f t="shared" si="19"/>
        <v>133282.62965399999</v>
      </c>
      <c r="N37" s="14">
        <f t="shared" si="20"/>
        <v>20866.26428323927</v>
      </c>
      <c r="O37" s="14">
        <f t="shared" si="21"/>
        <v>91890.470841792019</v>
      </c>
      <c r="P37" s="14">
        <f t="shared" si="28"/>
        <v>267809.54503857356</v>
      </c>
      <c r="R37" s="14">
        <f t="shared" si="22"/>
        <v>966.54653234513171</v>
      </c>
      <c r="S37" s="14">
        <f t="shared" si="23"/>
        <v>236.78355399220709</v>
      </c>
      <c r="T37" s="14">
        <f t="shared" si="24"/>
        <v>3655.4753747999785</v>
      </c>
      <c r="U37" s="14">
        <f t="shared" si="25"/>
        <v>-354.81357577200106</v>
      </c>
      <c r="V37" s="14">
        <f t="shared" si="26"/>
        <v>946.21635363457608</v>
      </c>
      <c r="W37" s="14">
        <f t="shared" si="27"/>
        <v>5450.208238999825</v>
      </c>
      <c r="Y37">
        <v>31</v>
      </c>
      <c r="Z37" s="21">
        <f t="shared" si="9"/>
        <v>29.220275240615646</v>
      </c>
      <c r="AA37" s="21">
        <f t="shared" si="10"/>
        <v>26.21462564651279</v>
      </c>
      <c r="AB37" s="21">
        <f t="shared" si="11"/>
        <v>357.09584527741936</v>
      </c>
      <c r="AC37" s="21">
        <f t="shared" si="12"/>
        <v>76.066848495023535</v>
      </c>
      <c r="AD37" s="21">
        <f t="shared" si="13"/>
        <v>251.41776213215999</v>
      </c>
      <c r="AE37" s="21">
        <f t="shared" si="14"/>
        <v>740.01535679173128</v>
      </c>
    </row>
    <row r="38" spans="1:31">
      <c r="A38" s="16">
        <v>42401</v>
      </c>
      <c r="B38" s="20">
        <f>INDEX(Argentina!$B$26:$M$38,MATCH(TEXT(A38,"mmmm"),Argentina!$B$26:$B$38,0),MATCH(IF(MONTH($A38)&lt;6,CONCATENATE(RIGHT(YEAR(EDATE($A38,-12)),2),"/",RIGHT(YEAR($A38),2)),CONCATENATE(RIGHT(YEAR($A38),2),"/",RIGHT(YEAR(EDATE($A38,12)),2))),Argentina!$B$26:$M$26,0))</f>
        <v>777.83842919894005</v>
      </c>
      <c r="C38" s="20">
        <f>INDEX(Australia!$B$26:$M$38,MATCH(TEXT($A38,"mmmm"),Australia!$B$26:$B$38,0),MATCH(IF(MONTH($A38)&lt;7,CONCATENATE(RIGHT(YEAR(EDATE($A38,-12)),2),"/",RIGHT(YEAR($A38),2)),CONCATENATE(RIGHT(YEAR($A38),2),"/",RIGHT(YEAR(EDATE($A38,12)),2))),Australia!$B$26:$M$26,0))</f>
        <v>685.27881520221649</v>
      </c>
      <c r="D38" s="20">
        <f>INDEX('EU-27'!$B$26:$N$38,MATCH(TEXT($A38,"mmmm"),'EU-27'!$B$26:$B$38,0),MATCH(IF(MONTH($A38)&lt;4,CONCATENATE(RIGHT(YEAR(EDATE($A38,-12)),2),"/",RIGHT(YEAR($A38),2)),CONCATENATE(RIGHT(YEAR($A38),2),"/",RIGHT(YEAR(EDATE($A38,12)),2))),'EU-27'!$B$26:$N$26,0))</f>
        <v>10733.580802799999</v>
      </c>
      <c r="E38" s="20">
        <f>INDEX('New Zealand'!$B$26:$N$38,MATCH(TEXT($A38,"mmmm"),'New Zealand'!$B$26:$B$38,0),MATCH(IF(MONTH($A38)&lt;6,CONCATENATE(RIGHT(YEAR(EDATE($A38,-12)),2),"/",RIGHT(YEAR($A38),2)),CONCATENATE(RIGHT(YEAR($A38),2),"/",RIGHT(YEAR(EDATE($A38,12)),2))),'New Zealand'!$B$26:$N$26,0))</f>
        <v>1909.4237525972394</v>
      </c>
      <c r="F38" s="20">
        <f>INDEX('United States'!$B$26:$N$38,MATCH(TEXT($A38,"mmmm"),'United States'!$B$26:$B$38,0),MATCH(IF(MONTH($A38)&lt;4,CONCATENATE(RIGHT(YEAR(EDATE($A38,-12)),2),"/",RIGHT(YEAR($A38),2)),CONCATENATE(RIGHT(YEAR($A38),2),"/",RIGHT(YEAR(EDATE($A38,12)),2))),'United States'!$B$26:$N$26,0))</f>
        <v>7446.3879151948804</v>
      </c>
      <c r="G38" s="14">
        <f t="shared" si="7"/>
        <v>21552.509714993277</v>
      </c>
      <c r="I38" t="str">
        <f t="shared" si="8"/>
        <v>15/16</v>
      </c>
      <c r="K38" s="14">
        <f t="shared" si="17"/>
        <v>12024.053093462653</v>
      </c>
      <c r="L38" s="14">
        <f t="shared" si="18"/>
        <v>9779.2303260059107</v>
      </c>
      <c r="M38" s="14">
        <f t="shared" si="19"/>
        <v>134259.20872679999</v>
      </c>
      <c r="N38" s="14">
        <f t="shared" si="20"/>
        <v>20968.782808256972</v>
      </c>
      <c r="O38" s="14">
        <f t="shared" si="21"/>
        <v>92213.805480324503</v>
      </c>
      <c r="P38" s="14">
        <f t="shared" si="28"/>
        <v>269245.08043485001</v>
      </c>
      <c r="R38" s="14">
        <f t="shared" si="22"/>
        <v>1128.7409527342661</v>
      </c>
      <c r="S38" s="14">
        <f t="shared" si="23"/>
        <v>180.5866030844245</v>
      </c>
      <c r="T38" s="14">
        <f t="shared" si="24"/>
        <v>4773.999193199983</v>
      </c>
      <c r="U38" s="14">
        <f t="shared" si="25"/>
        <v>-142.99175125700276</v>
      </c>
      <c r="V38" s="14">
        <f t="shared" si="26"/>
        <v>1153.6967551997077</v>
      </c>
      <c r="W38" s="14">
        <f t="shared" si="27"/>
        <v>7094.0317529613385</v>
      </c>
      <c r="Y38">
        <v>29</v>
      </c>
      <c r="Z38" s="21">
        <f t="shared" si="9"/>
        <v>26.822014799963451</v>
      </c>
      <c r="AA38" s="21">
        <f t="shared" si="10"/>
        <v>23.630303972490225</v>
      </c>
      <c r="AB38" s="21">
        <f t="shared" si="11"/>
        <v>370.12347595862065</v>
      </c>
      <c r="AC38" s="21">
        <f t="shared" si="12"/>
        <v>65.84219836542205</v>
      </c>
      <c r="AD38" s="21">
        <f t="shared" si="13"/>
        <v>256.77199707568553</v>
      </c>
      <c r="AE38" s="21">
        <f t="shared" si="14"/>
        <v>743.18999017218198</v>
      </c>
    </row>
    <row r="39" spans="1:31">
      <c r="A39" s="16">
        <v>42430</v>
      </c>
      <c r="B39" s="20">
        <f>INDEX(Argentina!$B$26:$M$38,MATCH(TEXT(A39,"mmmm"),Argentina!$B$26:$B$38,0),MATCH(IF(MONTH($A39)&lt;6,CONCATENATE(RIGHT(YEAR(EDATE($A39,-12)),2),"/",RIGHT(YEAR($A39),2)),CONCATENATE(RIGHT(YEAR($A39),2),"/",RIGHT(YEAR(EDATE($A39,12)),2))),Argentina!$B$26:$M$26,0))</f>
        <v>813.35177376910701</v>
      </c>
      <c r="C39" s="20">
        <f>INDEX(Australia!$B$26:$M$38,MATCH(TEXT($A39,"mmmm"),Australia!$B$26:$B$38,0),MATCH(IF(MONTH($A39)&lt;7,CONCATENATE(RIGHT(YEAR(EDATE($A39,-12)),2),"/",RIGHT(YEAR($A39),2)),CONCATENATE(RIGHT(YEAR($A39),2),"/",RIGHT(YEAR(EDATE($A39,12)),2))),Australia!$B$26:$M$26,0))</f>
        <v>672.61908370359322</v>
      </c>
      <c r="D39" s="20">
        <f>INDEX('EU-27'!$B$26:$N$38,MATCH(TEXT($A39,"mmmm"),'EU-27'!$B$26:$B$38,0),MATCH(IF(MONTH($A39)&lt;4,CONCATENATE(RIGHT(YEAR(EDATE($A39,-12)),2),"/",RIGHT(YEAR($A39),2)),CONCATENATE(RIGHT(YEAR($A39),2),"/",RIGHT(YEAR(EDATE($A39,12)),2))),'EU-27'!$B$26:$N$26,0))</f>
        <v>11798.8073604</v>
      </c>
      <c r="E39" s="20">
        <f>INDEX('New Zealand'!$B$26:$N$38,MATCH(TEXT($A39,"mmmm"),'New Zealand'!$B$26:$B$38,0),MATCH(IF(MONTH($A39)&lt;6,CONCATENATE(RIGHT(YEAR(EDATE($A39,-12)),2),"/",RIGHT(YEAR($A39),2)),CONCATENATE(RIGHT(YEAR($A39),2),"/",RIGHT(YEAR(EDATE($A39,12)),2))),'New Zealand'!$B$26:$N$26,0))</f>
        <v>1685.3558962827037</v>
      </c>
      <c r="F39" s="20">
        <f>INDEX('United States'!$B$26:$N$38,MATCH(TEXT($A39,"mmmm"),'United States'!$B$26:$B$38,0),MATCH(IF(MONTH($A39)&lt;4,CONCATENATE(RIGHT(YEAR(EDATE($A39,-12)),2),"/",RIGHT(YEAR($A39),2)),CONCATENATE(RIGHT(YEAR($A39),2),"/",RIGHT(YEAR(EDATE($A39,12)),2))),'United States'!$B$26:$N$26,0))</f>
        <v>8105.8319940547208</v>
      </c>
      <c r="G39" s="14">
        <f t="shared" si="7"/>
        <v>23075.966108210123</v>
      </c>
      <c r="I39" t="str">
        <f t="shared" si="8"/>
        <v>15/16</v>
      </c>
      <c r="K39" s="14">
        <f t="shared" si="17"/>
        <v>11973.435077474878</v>
      </c>
      <c r="L39" s="14">
        <f t="shared" si="18"/>
        <v>9760.3039536495053</v>
      </c>
      <c r="M39" s="14">
        <f t="shared" si="19"/>
        <v>134922.53043000001</v>
      </c>
      <c r="N39" s="14">
        <f t="shared" si="20"/>
        <v>20955.149818202903</v>
      </c>
      <c r="O39" s="14">
        <f t="shared" si="21"/>
        <v>92353.006768848019</v>
      </c>
      <c r="P39" s="14">
        <f t="shared" si="28"/>
        <v>269964.42604817532</v>
      </c>
      <c r="R39" s="14">
        <f t="shared" si="22"/>
        <v>1040.8531469896097</v>
      </c>
      <c r="S39" s="14">
        <f t="shared" si="23"/>
        <v>112.54676870801995</v>
      </c>
      <c r="T39" s="14">
        <f t="shared" si="24"/>
        <v>5591.3662956000044</v>
      </c>
      <c r="U39" s="14">
        <f t="shared" si="25"/>
        <v>-142.01431189939103</v>
      </c>
      <c r="V39" s="14">
        <f t="shared" si="26"/>
        <v>1180.1273796028981</v>
      </c>
      <c r="W39" s="14">
        <f t="shared" si="27"/>
        <v>7782.8792790011503</v>
      </c>
      <c r="Y39">
        <v>31</v>
      </c>
      <c r="Z39" s="21">
        <f t="shared" si="9"/>
        <v>26.237153992551839</v>
      </c>
      <c r="AA39" s="21">
        <f t="shared" si="10"/>
        <v>21.697389796890103</v>
      </c>
      <c r="AB39" s="21">
        <f t="shared" si="11"/>
        <v>380.60668904516132</v>
      </c>
      <c r="AC39" s="21">
        <f t="shared" si="12"/>
        <v>54.366319234925925</v>
      </c>
      <c r="AD39" s="21">
        <f t="shared" si="13"/>
        <v>261.47845142112004</v>
      </c>
      <c r="AE39" s="21">
        <f t="shared" si="14"/>
        <v>744.38600349064927</v>
      </c>
    </row>
    <row r="40" spans="1:31">
      <c r="A40" s="16">
        <v>42461</v>
      </c>
      <c r="B40" s="20">
        <f>INDEX(Argentina!$B$26:$M$38,MATCH(TEXT(A40,"mmmm"),Argentina!$B$26:$B$38,0),MATCH(IF(MONTH($A40)&lt;6,CONCATENATE(RIGHT(YEAR(EDATE($A40,-12)),2),"/",RIGHT(YEAR($A40),2)),CONCATENATE(RIGHT(YEAR($A40),2),"/",RIGHT(YEAR(EDATE($A40,12)),2))),Argentina!$B$26:$M$26,0))</f>
        <v>696.74703382737755</v>
      </c>
      <c r="C40" s="20">
        <f>INDEX(Australia!$B$26:$M$38,MATCH(TEXT($A40,"mmmm"),Australia!$B$26:$B$38,0),MATCH(IF(MONTH($A40)&lt;7,CONCATENATE(RIGHT(YEAR(EDATE($A40,-12)),2),"/",RIGHT(YEAR($A40),2)),CONCATENATE(RIGHT(YEAR($A40),2),"/",RIGHT(YEAR(EDATE($A40,12)),2))),Australia!$B$26:$M$26,0))</f>
        <v>662.67106804818764</v>
      </c>
      <c r="D40" s="20">
        <f>INDEX('EU-27'!$B$26:$N$38,MATCH(TEXT($A40,"mmmm"),'EU-27'!$B$26:$B$38,0),MATCH(IF(MONTH($A40)&lt;4,CONCATENATE(RIGHT(YEAR(EDATE($A40,-12)),2),"/",RIGHT(YEAR($A40),2)),CONCATENATE(RIGHT(YEAR($A40),2),"/",RIGHT(YEAR(EDATE($A40,12)),2))),'EU-27'!$B$26:$N$26,0))</f>
        <v>11866.6623096</v>
      </c>
      <c r="E40" s="20">
        <f>INDEX('New Zealand'!$B$26:$N$38,MATCH(TEXT($A40,"mmmm"),'New Zealand'!$B$26:$B$38,0),MATCH(IF(MONTH($A40)&lt;6,CONCATENATE(RIGHT(YEAR(EDATE($A40,-12)),2),"/",RIGHT(YEAR($A40),2)),CONCATENATE(RIGHT(YEAR($A40),2),"/",RIGHT(YEAR(EDATE($A40,12)),2))),'New Zealand'!$B$26:$N$26,0))</f>
        <v>1321.3696594239389</v>
      </c>
      <c r="F40" s="20">
        <f>INDEX('United States'!$B$26:$N$38,MATCH(TEXT($A40,"mmmm"),'United States'!$B$26:$B$38,0),MATCH(IF(MONTH($A40)&lt;4,CONCATENATE(RIGHT(YEAR(EDATE($A40,-12)),2),"/",RIGHT(YEAR($A40),2)),CONCATENATE(RIGHT(YEAR($A40),2),"/",RIGHT(YEAR(EDATE($A40,12)),2))),'United States'!$B$26:$N$26,0))</f>
        <v>7905.8402694038405</v>
      </c>
      <c r="G40" s="14">
        <f t="shared" si="7"/>
        <v>22453.290340303345</v>
      </c>
      <c r="I40" t="str">
        <f t="shared" si="8"/>
        <v>15/16</v>
      </c>
      <c r="K40" s="14">
        <f t="shared" si="17"/>
        <v>11790.821060461218</v>
      </c>
      <c r="L40" s="14">
        <f t="shared" si="18"/>
        <v>9755.8445696776926</v>
      </c>
      <c r="M40" s="14">
        <f t="shared" si="19"/>
        <v>135153.21977640002</v>
      </c>
      <c r="N40" s="14">
        <f t="shared" si="20"/>
        <v>20920.610203181124</v>
      </c>
      <c r="O40" s="14">
        <f t="shared" si="21"/>
        <v>92419.964350669441</v>
      </c>
      <c r="P40" s="14">
        <f t="shared" si="28"/>
        <v>270040.45996038947</v>
      </c>
      <c r="R40" s="14">
        <f t="shared" si="22"/>
        <v>776.67807913490833</v>
      </c>
      <c r="S40" s="14">
        <f t="shared" si="23"/>
        <v>72.102355766206529</v>
      </c>
      <c r="T40" s="14">
        <f t="shared" si="24"/>
        <v>5635.8939816000202</v>
      </c>
      <c r="U40" s="14">
        <f t="shared" si="25"/>
        <v>-282.74199170011707</v>
      </c>
      <c r="V40" s="14">
        <f t="shared" si="26"/>
        <v>1108.3241833075153</v>
      </c>
      <c r="W40" s="14">
        <f t="shared" si="27"/>
        <v>7310.2566081085242</v>
      </c>
      <c r="Y40">
        <v>30</v>
      </c>
      <c r="Z40" s="21">
        <f t="shared" si="9"/>
        <v>23.224901127579251</v>
      </c>
      <c r="AA40" s="21">
        <f t="shared" si="10"/>
        <v>22.089035601606255</v>
      </c>
      <c r="AB40" s="21">
        <f t="shared" si="11"/>
        <v>395.55541032000002</v>
      </c>
      <c r="AC40" s="21">
        <f t="shared" si="12"/>
        <v>44.045655314131295</v>
      </c>
      <c r="AD40" s="21">
        <f t="shared" si="13"/>
        <v>263.52800898012799</v>
      </c>
      <c r="AE40" s="21">
        <f t="shared" si="14"/>
        <v>748.44301134344482</v>
      </c>
    </row>
    <row r="41" spans="1:31">
      <c r="A41" s="16">
        <v>42491</v>
      </c>
      <c r="B41" s="20">
        <f>INDEX(Argentina!$B$26:$M$38,MATCH(TEXT(A41,"mmmm"),Argentina!$B$26:$B$38,0),MATCH(IF(MONTH($A41)&lt;6,CONCATENATE(RIGHT(YEAR(EDATE($A41,-12)),2),"/",RIGHT(YEAR($A41),2)),CONCATENATE(RIGHT(YEAR($A41),2),"/",RIGHT(YEAR(EDATE($A41,12)),2))),Argentina!$B$26:$M$26,0))</f>
        <v>740.65727679334475</v>
      </c>
      <c r="C41" s="20">
        <f>INDEX(Australia!$B$26:$M$38,MATCH(TEXT($A41,"mmmm"),Australia!$B$26:$B$38,0),MATCH(IF(MONTH($A41)&lt;7,CONCATENATE(RIGHT(YEAR(EDATE($A41,-12)),2),"/",RIGHT(YEAR($A41),2)),CONCATENATE(RIGHT(YEAR($A41),2),"/",RIGHT(YEAR(EDATE($A41,12)),2))),Australia!$B$26:$M$26,0))</f>
        <v>681.35245924259812</v>
      </c>
      <c r="D41" s="20">
        <f>INDEX('EU-27'!$B$26:$N$38,MATCH(TEXT($A41,"mmmm"),'EU-27'!$B$26:$B$38,0),MATCH(IF(MONTH($A41)&lt;4,CONCATENATE(RIGHT(YEAR(EDATE($A41,-12)),2),"/",RIGHT(YEAR($A41),2)),CONCATENATE(RIGHT(YEAR($A41),2),"/",RIGHT(YEAR(EDATE($A41,12)),2))),'EU-27'!$B$26:$N$26,0))</f>
        <v>12440.763543600004</v>
      </c>
      <c r="E41" s="20">
        <f>INDEX('New Zealand'!$B$26:$N$38,MATCH(TEXT($A41,"mmmm"),'New Zealand'!$B$26:$B$38,0),MATCH(IF(MONTH($A41)&lt;6,CONCATENATE(RIGHT(YEAR(EDATE($A41,-12)),2),"/",RIGHT(YEAR($A41),2)),CONCATENATE(RIGHT(YEAR($A41),2),"/",RIGHT(YEAR(EDATE($A41,12)),2))),'New Zealand'!$B$26:$N$26,0))</f>
        <v>800.65610019843257</v>
      </c>
      <c r="F41" s="20">
        <f>INDEX('United States'!$B$26:$N$38,MATCH(TEXT($A41,"mmmm"),'United States'!$B$26:$B$38,0),MATCH(IF(MONTH($A41)&lt;4,CONCATENATE(RIGHT(YEAR(EDATE($A41,-12)),2),"/",RIGHT(YEAR($A41),2)),CONCATENATE(RIGHT(YEAR($A41),2),"/",RIGHT(YEAR(EDATE($A41,12)),2))),'United States'!$B$26:$N$26,0))</f>
        <v>8199.2202002793601</v>
      </c>
      <c r="G41" s="14">
        <f t="shared" si="7"/>
        <v>22862.649580113739</v>
      </c>
      <c r="K41" s="14">
        <f t="shared" si="17"/>
        <v>11582.075119011961</v>
      </c>
      <c r="L41" s="14">
        <f t="shared" si="18"/>
        <v>9728.812978244172</v>
      </c>
      <c r="M41" s="14">
        <f t="shared" si="19"/>
        <v>135353.57979600001</v>
      </c>
      <c r="N41" s="14">
        <f t="shared" si="20"/>
        <v>20947.800941565809</v>
      </c>
      <c r="O41" s="14">
        <f t="shared" si="21"/>
        <v>92501.458775912644</v>
      </c>
      <c r="P41" s="14">
        <f t="shared" si="28"/>
        <v>270113.72761073458</v>
      </c>
      <c r="R41" s="14">
        <f t="shared" si="22"/>
        <v>519.22891944305047</v>
      </c>
      <c r="S41" s="14">
        <f t="shared" si="23"/>
        <v>18.029012706565481</v>
      </c>
      <c r="T41" s="14">
        <f t="shared" si="24"/>
        <v>5487.131692800016</v>
      </c>
      <c r="U41" s="14">
        <f t="shared" si="25"/>
        <v>-330.3282203083545</v>
      </c>
      <c r="V41" s="14">
        <f t="shared" si="26"/>
        <v>1042.6881327062438</v>
      </c>
      <c r="W41" s="14">
        <f t="shared" si="27"/>
        <v>6736.7495373474667</v>
      </c>
      <c r="Y41">
        <v>31</v>
      </c>
      <c r="Z41" s="21">
        <f t="shared" si="9"/>
        <v>23.892170219140151</v>
      </c>
      <c r="AA41" s="21">
        <f t="shared" si="10"/>
        <v>21.979111588470907</v>
      </c>
      <c r="AB41" s="21">
        <f t="shared" si="11"/>
        <v>401.31495301935496</v>
      </c>
      <c r="AC41" s="21">
        <f t="shared" si="12"/>
        <v>25.82761613543331</v>
      </c>
      <c r="AD41" s="21">
        <f t="shared" si="13"/>
        <v>264.49097420255998</v>
      </c>
      <c r="AE41" s="21">
        <f t="shared" si="14"/>
        <v>737.50482516495936</v>
      </c>
    </row>
    <row r="42" spans="1:31">
      <c r="A42" s="16">
        <v>42522</v>
      </c>
      <c r="B42" s="20">
        <f>INDEX(Argentina!$B$26:$M$38,MATCH(TEXT(A42,"mmmm"),Argentina!$B$26:$B$38,0),MATCH(IF(MONTH($A42)&lt;6,CONCATENATE(RIGHT(YEAR(EDATE($A42,-12)),2),"/",RIGHT(YEAR($A42),2)),CONCATENATE(RIGHT(YEAR($A42),2),"/",RIGHT(YEAR(EDATE($A42,12)),2))),Argentina!$B$26:$M$26,0))</f>
        <v>775.19692886902442</v>
      </c>
      <c r="C42" s="20">
        <f>INDEX(Australia!$B$26:$M$38,MATCH(TEXT($A42,"mmmm"),Australia!$B$26:$B$38,0),MATCH(IF(MONTH($A42)&lt;7,CONCATENATE(RIGHT(YEAR(EDATE($A42,-12)),2),"/",RIGHT(YEAR($A42),2)),CONCATENATE(RIGHT(YEAR($A42),2),"/",RIGHT(YEAR(EDATE($A42,12)),2))),Australia!$B$26:$M$26,0))</f>
        <v>632.08954515486596</v>
      </c>
      <c r="D42" s="20">
        <f>INDEX('EU-27'!$B$26:$N$38,MATCH(TEXT($A42,"mmmm"),'EU-27'!$B$26:$B$38,0),MATCH(IF(MONTH($A42)&lt;4,CONCATENATE(RIGHT(YEAR(EDATE($A42,-12)),2),"/",RIGHT(YEAR($A42),2)),CONCATENATE(RIGHT(YEAR($A42),2),"/",RIGHT(YEAR(EDATE($A42,12)),2))),'EU-27'!$B$26:$N$26,0))</f>
        <v>11565.223957200002</v>
      </c>
      <c r="E42" s="20">
        <f>INDEX('New Zealand'!$B$26:$N$38,MATCH(TEXT($A42,"mmmm"),'New Zealand'!$B$26:$B$38,0),MATCH(IF(MONTH($A42)&lt;6,CONCATENATE(RIGHT(YEAR(EDATE($A42,-12)),2),"/",RIGHT(YEAR($A42),2)),CONCATENATE(RIGHT(YEAR($A42),2),"/",RIGHT(YEAR(EDATE($A42,12)),2))),'New Zealand'!$B$26:$N$26,0))</f>
        <v>143.02268936697442</v>
      </c>
      <c r="F42" s="20">
        <f>INDEX('United States'!$B$26:$N$38,MATCH(TEXT($A42,"mmmm"),'United States'!$B$26:$B$38,0),MATCH(IF(MONTH($A42)&lt;4,CONCATENATE(RIGHT(YEAR(EDATE($A42,-12)),2),"/",RIGHT(YEAR($A42),2)),CONCATENATE(RIGHT(YEAR($A42),2),"/",RIGHT(YEAR(EDATE($A42,12)),2))),'United States'!$B$26:$N$26,0))</f>
        <v>7828.3104378211201</v>
      </c>
      <c r="G42" s="14">
        <f t="shared" si="7"/>
        <v>20943.843558411987</v>
      </c>
      <c r="K42" s="14">
        <f t="shared" si="17"/>
        <v>11371.129817351924</v>
      </c>
      <c r="L42" s="14">
        <f t="shared" si="18"/>
        <v>9680.9074447531402</v>
      </c>
      <c r="M42" s="14">
        <f t="shared" si="19"/>
        <v>135202.38960720002</v>
      </c>
      <c r="N42" s="14">
        <f t="shared" si="20"/>
        <v>20947.702292684324</v>
      </c>
      <c r="O42" s="14">
        <f t="shared" si="21"/>
        <v>92619.515564913585</v>
      </c>
      <c r="P42" s="14">
        <f t="shared" si="28"/>
        <v>269821.644726903</v>
      </c>
      <c r="R42" s="14">
        <f t="shared" si="22"/>
        <v>187.54138725395387</v>
      </c>
      <c r="S42" s="14">
        <f t="shared" si="23"/>
        <v>-50.771539370362007</v>
      </c>
      <c r="T42" s="14">
        <f t="shared" si="24"/>
        <v>4914.8950860000332</v>
      </c>
      <c r="U42" s="14">
        <f t="shared" si="25"/>
        <v>-341.9158449979077</v>
      </c>
      <c r="V42" s="14">
        <f t="shared" si="26"/>
        <v>1081.4530484975839</v>
      </c>
      <c r="W42" s="14">
        <f t="shared" si="27"/>
        <v>5791.2021373832831</v>
      </c>
      <c r="Y42">
        <v>30</v>
      </c>
      <c r="Z42" s="21">
        <f t="shared" si="9"/>
        <v>25.839897628967481</v>
      </c>
      <c r="AA42" s="21">
        <f t="shared" si="10"/>
        <v>21.069651505162199</v>
      </c>
      <c r="AB42" s="21">
        <f t="shared" si="11"/>
        <v>385.50746524000004</v>
      </c>
      <c r="AC42" s="21">
        <f t="shared" si="12"/>
        <v>4.7674229788991473</v>
      </c>
      <c r="AD42" s="21">
        <f t="shared" si="13"/>
        <v>260.94368126070401</v>
      </c>
      <c r="AE42" s="21">
        <f t="shared" si="14"/>
        <v>698.12811861373291</v>
      </c>
    </row>
    <row r="43" spans="1:31">
      <c r="A43" s="16">
        <v>42552</v>
      </c>
      <c r="B43" s="20">
        <f>INDEX(Argentina!$B$26:$M$38,MATCH(TEXT(A43,"mmmm"),Argentina!$B$26:$B$38,0),MATCH(IF(MONTH($A43)&lt;6,CONCATENATE(RIGHT(YEAR(EDATE($A43,-12)),2),"/",RIGHT(YEAR($A43),2)),CONCATENATE(RIGHT(YEAR($A43),2),"/",RIGHT(YEAR(EDATE($A43,12)),2))),Argentina!$B$26:$M$26,0))</f>
        <v>840.87137301154303</v>
      </c>
      <c r="C43" s="20">
        <f>INDEX(Australia!$B$26:$M$38,MATCH(TEXT($A43,"mmmm"),Australia!$B$26:$B$38,0),MATCH(IF(MONTH($A43)&lt;7,CONCATENATE(RIGHT(YEAR(EDATE($A43,-12)),2),"/",RIGHT(YEAR($A43),2)),CONCATENATE(RIGHT(YEAR($A43),2),"/",RIGHT(YEAR(EDATE($A43,12)),2))),Australia!$B$26:$M$26,0))</f>
        <v>636.61577004816502</v>
      </c>
      <c r="D43" s="20">
        <f>INDEX('EU-27'!$B$26:$N$38,MATCH(TEXT($A43,"mmmm"),'EU-27'!$B$26:$B$38,0),MATCH(IF(MONTH($A43)&lt;4,CONCATENATE(RIGHT(YEAR(EDATE($A43,-12)),2),"/",RIGHT(YEAR($A43),2)),CONCATENATE(RIGHT(YEAR($A43),2),"/",RIGHT(YEAR(EDATE($A43,12)),2))),'EU-27'!$B$26:$N$26,0))</f>
        <v>11491.930511999999</v>
      </c>
      <c r="E43" s="20">
        <f>INDEX('New Zealand'!$B$26:$N$38,MATCH(TEXT($A43,"mmmm"),'New Zealand'!$B$26:$B$38,0),MATCH(IF(MONTH($A43)&lt;6,CONCATENATE(RIGHT(YEAR(EDATE($A43,-12)),2),"/",RIGHT(YEAR($A43),2)),CONCATENATE(RIGHT(YEAR($A43),2),"/",RIGHT(YEAR(EDATE($A43,12)),2))),'New Zealand'!$B$26:$N$26,0))</f>
        <v>224.34232394543338</v>
      </c>
      <c r="F43" s="20">
        <f>INDEX('United States'!$B$26:$N$38,MATCH(TEXT($A43,"mmmm"),'United States'!$B$26:$B$38,0),MATCH(IF(MONTH($A43)&lt;4,CONCATENATE(RIGHT(YEAR(EDATE($A43,-12)),2),"/",RIGHT(YEAR($A43),2)),CONCATENATE(RIGHT(YEAR($A43),2),"/",RIGHT(YEAR(EDATE($A43,12)),2))),'United States'!$B$26:$N$26,0))</f>
        <v>7888.6603635417596</v>
      </c>
      <c r="G43" s="14">
        <f t="shared" si="7"/>
        <v>21082.420342546902</v>
      </c>
      <c r="K43" s="14">
        <f t="shared" si="17"/>
        <v>11162.240093643684</v>
      </c>
      <c r="L43" s="14">
        <f t="shared" si="18"/>
        <v>9609.5865002490827</v>
      </c>
      <c r="M43" s="14">
        <f t="shared" si="19"/>
        <v>135090.1623576</v>
      </c>
      <c r="N43" s="14">
        <f t="shared" si="20"/>
        <v>20949.425346868742</v>
      </c>
      <c r="O43" s="14">
        <f t="shared" si="21"/>
        <v>92727.440614559993</v>
      </c>
      <c r="P43" s="14">
        <f t="shared" si="28"/>
        <v>269538.8549129215</v>
      </c>
      <c r="R43" s="14">
        <f t="shared" si="22"/>
        <v>-185.10943317406964</v>
      </c>
      <c r="S43" s="14">
        <f t="shared" si="23"/>
        <v>-169.97841937664271</v>
      </c>
      <c r="T43" s="14">
        <f t="shared" si="24"/>
        <v>4500.8021736000228</v>
      </c>
      <c r="U43" s="14">
        <f t="shared" si="25"/>
        <v>-373.23816702711702</v>
      </c>
      <c r="V43" s="14">
        <f t="shared" si="26"/>
        <v>1088.9417254118307</v>
      </c>
      <c r="W43" s="14">
        <f t="shared" si="27"/>
        <v>4861.4178794340114</v>
      </c>
      <c r="Y43">
        <v>31</v>
      </c>
      <c r="Z43" s="21">
        <f t="shared" si="9"/>
        <v>27.124883000372357</v>
      </c>
      <c r="AA43" s="21">
        <f t="shared" si="10"/>
        <v>20.535992582198872</v>
      </c>
      <c r="AB43" s="21">
        <f t="shared" si="11"/>
        <v>370.70743587096769</v>
      </c>
      <c r="AC43" s="21">
        <f t="shared" si="12"/>
        <v>7.2368491595301085</v>
      </c>
      <c r="AD43" s="21">
        <f t="shared" si="13"/>
        <v>254.47291495296</v>
      </c>
      <c r="AE43" s="21">
        <f t="shared" si="14"/>
        <v>680.07807556602904</v>
      </c>
    </row>
    <row r="44" spans="1:31">
      <c r="A44" s="16">
        <v>42583</v>
      </c>
      <c r="B44" s="20">
        <f>INDEX(Argentina!$B$26:$M$38,MATCH(TEXT(A44,"mmmm"),Argentina!$B$26:$B$38,0),MATCH(IF(MONTH($A44)&lt;6,CONCATENATE(RIGHT(YEAR(EDATE($A44,-12)),2),"/",RIGHT(YEAR($A44),2)),CONCATENATE(RIGHT(YEAR($A44),2),"/",RIGHT(YEAR(EDATE($A44,12)),2))),Argentina!$B$26:$M$26,0))</f>
        <v>936.36971622474402</v>
      </c>
      <c r="C44" s="20">
        <f>INDEX(Australia!$B$26:$M$38,MATCH(TEXT($A44,"mmmm"),Australia!$B$26:$B$38,0),MATCH(IF(MONTH($A44)&lt;7,CONCATENATE(RIGHT(YEAR(EDATE($A44,-12)),2),"/",RIGHT(YEAR($A44),2)),CONCATENATE(RIGHT(YEAR($A44),2),"/",RIGHT(YEAR(EDATE($A44,12)),2))),Australia!$B$26:$M$26,0))</f>
        <v>737.06119432144146</v>
      </c>
      <c r="D44" s="20">
        <f>INDEX('EU-27'!$B$26:$N$38,MATCH(TEXT($A44,"mmmm"),'EU-27'!$B$26:$B$38,0),MATCH(IF(MONTH($A44)&lt;4,CONCATENATE(RIGHT(YEAR(EDATE($A44,-12)),2),"/",RIGHT(YEAR($A44),2)),CONCATENATE(RIGHT(YEAR($A44),2),"/",RIGHT(YEAR(EDATE($A44,12)),2))),'EU-27'!$B$26:$N$26,0))</f>
        <v>11152.811151600003</v>
      </c>
      <c r="E44" s="20">
        <f>INDEX('New Zealand'!$B$26:$N$38,MATCH(TEXT($A44,"mmmm"),'New Zealand'!$B$26:$B$38,0),MATCH(IF(MONTH($A44)&lt;6,CONCATENATE(RIGHT(YEAR(EDATE($A44,-12)),2),"/",RIGHT(YEAR($A44),2)),CONCATENATE(RIGHT(YEAR($A44),2),"/",RIGHT(YEAR(EDATE($A44,12)),2))),'New Zealand'!$B$26:$N$26,0))</f>
        <v>1303.572654716879</v>
      </c>
      <c r="F44" s="20">
        <f>INDEX('United States'!$B$26:$N$38,MATCH(TEXT($A44,"mmmm"),'United States'!$B$26:$B$38,0),MATCH(IF(MONTH($A44)&lt;4,CONCATENATE(RIGHT(YEAR(EDATE($A44,-12)),2),"/",RIGHT(YEAR($A44),2)),CONCATENATE(RIGHT(YEAR($A44),2),"/",RIGHT(YEAR(EDATE($A44,12)),2))),'United States'!$B$26:$N$26,0))</f>
        <v>7793.5101156902401</v>
      </c>
      <c r="G44" s="14">
        <f t="shared" si="7"/>
        <v>21923.324832553306</v>
      </c>
      <c r="K44" s="14">
        <f t="shared" si="17"/>
        <v>11005.558507480453</v>
      </c>
      <c r="L44" s="14">
        <f t="shared" si="18"/>
        <v>9535.6327362112497</v>
      </c>
      <c r="M44" s="14">
        <f t="shared" si="19"/>
        <v>134971.40891279999</v>
      </c>
      <c r="N44" s="14">
        <f t="shared" si="20"/>
        <v>20913.748949540819</v>
      </c>
      <c r="O44" s="14">
        <f t="shared" ref="O44:O64" si="29">SUM(F33:F44)</f>
        <v>92856.069653322236</v>
      </c>
      <c r="P44" s="14">
        <f t="shared" si="28"/>
        <v>269282.41875935474</v>
      </c>
      <c r="R44" s="14">
        <f t="shared" si="22"/>
        <v>-491.24232172527445</v>
      </c>
      <c r="S44" s="14">
        <f t="shared" si="23"/>
        <v>-285.01333872375108</v>
      </c>
      <c r="T44" s="14">
        <f t="shared" si="24"/>
        <v>4071.9087828000047</v>
      </c>
      <c r="U44" s="14">
        <f t="shared" si="25"/>
        <v>-398.46552575182432</v>
      </c>
      <c r="V44" s="14">
        <f t="shared" si="26"/>
        <v>1140.0409325913643</v>
      </c>
      <c r="W44" s="14">
        <f t="shared" si="27"/>
        <v>4037.2285291905282</v>
      </c>
      <c r="Y44">
        <v>31</v>
      </c>
      <c r="Z44" s="21">
        <f t="shared" si="9"/>
        <v>30.205474716927228</v>
      </c>
      <c r="AA44" s="21">
        <f t="shared" si="10"/>
        <v>23.776167558756175</v>
      </c>
      <c r="AB44" s="21">
        <f t="shared" si="11"/>
        <v>359.76810166451622</v>
      </c>
      <c r="AC44" s="21">
        <f t="shared" si="12"/>
        <v>42.050730797318678</v>
      </c>
      <c r="AD44" s="21">
        <f t="shared" si="13"/>
        <v>251.40355211904</v>
      </c>
      <c r="AE44" s="21">
        <f t="shared" si="14"/>
        <v>707.20402685655836</v>
      </c>
    </row>
    <row r="45" spans="1:31">
      <c r="A45" s="16">
        <v>42614</v>
      </c>
      <c r="B45" s="20">
        <f>INDEX(Argentina!$B$26:$M$38,MATCH(TEXT(A45,"mmmm"),Argentina!$B$26:$B$38,0),MATCH(IF(MONTH($A45)&lt;6,CONCATENATE(RIGHT(YEAR(EDATE($A45,-12)),2),"/",RIGHT(YEAR($A45),2)),CONCATENATE(RIGHT(YEAR($A45),2),"/",RIGHT(YEAR(EDATE($A45,12)),2))),Argentina!$B$26:$M$26,0))</f>
        <v>976.49204341799441</v>
      </c>
      <c r="C45" s="20">
        <f>INDEX(Australia!$B$26:$M$38,MATCH(TEXT($A45,"mmmm"),Australia!$B$26:$B$38,0),MATCH(IF(MONTH($A45)&lt;7,CONCATENATE(RIGHT(YEAR(EDATE($A45,-12)),2),"/",RIGHT(YEAR($A45),2)),CONCATENATE(RIGHT(YEAR($A45),2),"/",RIGHT(YEAR(EDATE($A45,12)),2))),Australia!$B$26:$M$26,0))</f>
        <v>884.55639842798087</v>
      </c>
      <c r="D45" s="20">
        <f>INDEX('EU-27'!$B$26:$N$38,MATCH(TEXT($A45,"mmmm"),'EU-27'!$B$26:$B$38,0),MATCH(IF(MONTH($A45)&lt;4,CONCATENATE(RIGHT(YEAR(EDATE($A45,-12)),2),"/",RIGHT(YEAR($A45),2)),CONCATENATE(RIGHT(YEAR($A45),2),"/",RIGHT(YEAR(EDATE($A45,12)),2))),'EU-27'!$B$26:$N$26,0))</f>
        <v>10442.543574000001</v>
      </c>
      <c r="E45" s="20">
        <f>INDEX('New Zealand'!$B$26:$N$38,MATCH(TEXT($A45,"mmmm"),'New Zealand'!$B$26:$B$38,0),MATCH(IF(MONTH($A45)&lt;6,CONCATENATE(RIGHT(YEAR(EDATE($A45,-12)),2),"/",RIGHT(YEAR($A45),2)),CONCATENATE(RIGHT(YEAR($A45),2),"/",RIGHT(YEAR(EDATE($A45,12)),2))),'New Zealand'!$B$26:$N$26,0))</f>
        <v>2496.0097570246148</v>
      </c>
      <c r="F45" s="20">
        <f>INDEX('United States'!$B$26:$N$38,MATCH(TEXT($A45,"mmmm"),'United States'!$B$26:$B$38,0),MATCH(IF(MONTH($A45)&lt;4,CONCATENATE(RIGHT(YEAR(EDATE($A45,-12)),2),"/",RIGHT(YEAR($A45),2)),CONCATENATE(RIGHT(YEAR($A45),2),"/",RIGHT(YEAR(EDATE($A45,12)),2))),'United States'!$B$26:$N$26,0))</f>
        <v>7484.2718101728005</v>
      </c>
      <c r="G45" s="14">
        <f t="shared" si="7"/>
        <v>22283.873583043391</v>
      </c>
      <c r="K45" s="14">
        <f t="shared" si="17"/>
        <v>10833.114277513951</v>
      </c>
      <c r="L45" s="14">
        <f t="shared" si="18"/>
        <v>9439.0743664919737</v>
      </c>
      <c r="M45" s="14">
        <f t="shared" si="19"/>
        <v>134729.25016680002</v>
      </c>
      <c r="N45" s="14">
        <f t="shared" si="20"/>
        <v>20939.851769205277</v>
      </c>
      <c r="O45" s="14">
        <f t="shared" si="29"/>
        <v>93021.701566248943</v>
      </c>
      <c r="P45" s="14">
        <f t="shared" si="28"/>
        <v>268962.99214626016</v>
      </c>
      <c r="R45" s="14">
        <f t="shared" si="22"/>
        <v>-844.32282507627133</v>
      </c>
      <c r="S45" s="14">
        <f t="shared" si="23"/>
        <v>-400.14711387899297</v>
      </c>
      <c r="T45" s="14">
        <f t="shared" si="24"/>
        <v>3612.2878896000329</v>
      </c>
      <c r="U45" s="14">
        <f t="shared" si="25"/>
        <v>-169.3232227765111</v>
      </c>
      <c r="V45" s="14">
        <f t="shared" si="26"/>
        <v>1261.6218048460723</v>
      </c>
      <c r="W45" s="14">
        <f t="shared" si="27"/>
        <v>3460.1165327142808</v>
      </c>
      <c r="Y45">
        <v>30</v>
      </c>
      <c r="Z45" s="21">
        <f t="shared" si="9"/>
        <v>32.549734780599813</v>
      </c>
      <c r="AA45" s="21">
        <f t="shared" si="10"/>
        <v>29.485213280932694</v>
      </c>
      <c r="AB45" s="21">
        <f t="shared" si="11"/>
        <v>348.08478580000002</v>
      </c>
      <c r="AC45" s="21">
        <f t="shared" si="12"/>
        <v>83.200325234153823</v>
      </c>
      <c r="AD45" s="21">
        <f t="shared" si="13"/>
        <v>249.47572700576001</v>
      </c>
      <c r="AE45" s="21">
        <f t="shared" si="14"/>
        <v>742.79578610144631</v>
      </c>
    </row>
    <row r="46" spans="1:31">
      <c r="A46" s="16">
        <v>42644</v>
      </c>
      <c r="B46" s="20">
        <f>INDEX(Argentina!$B$26:$M$38,MATCH(TEXT(A46,"mmmm"),Argentina!$B$26:$B$38,0),MATCH(IF(MONTH($A46)&lt;6,CONCATENATE(RIGHT(YEAR(EDATE($A46,-12)),2),"/",RIGHT(YEAR($A46),2)),CONCATENATE(RIGHT(YEAR($A46),2),"/",RIGHT(YEAR(EDATE($A46,12)),2))),Argentina!$B$26:$M$26,0))</f>
        <v>1002.7932987553244</v>
      </c>
      <c r="C46" s="20">
        <f>INDEX(Australia!$B$26:$M$38,MATCH(TEXT($A46,"mmmm"),Australia!$B$26:$B$38,0),MATCH(IF(MONTH($A46)&lt;7,CONCATENATE(RIGHT(YEAR(EDATE($A46,-12)),2),"/",RIGHT(YEAR($A46),2)),CONCATENATE(RIGHT(YEAR($A46),2),"/",RIGHT(YEAR(EDATE($A46,12)),2))),Australia!$B$26:$M$26,0))</f>
        <v>982.2242793725926</v>
      </c>
      <c r="D46" s="20">
        <f>INDEX('EU-27'!$B$26:$N$38,MATCH(TEXT($A46,"mmmm"),'EU-27'!$B$26:$B$38,0),MATCH(IF(MONTH($A46)&lt;4,CONCATENATE(RIGHT(YEAR(EDATE($A46,-12)),2),"/",RIGHT(YEAR($A46),2)),CONCATENATE(RIGHT(YEAR($A46),2),"/",RIGHT(YEAR(EDATE($A46,12)),2))),'EU-27'!$B$26:$N$26,0))</f>
        <v>10530.482112000002</v>
      </c>
      <c r="E46" s="20">
        <f>INDEX('New Zealand'!$B$26:$N$38,MATCH(TEXT($A46,"mmmm"),'New Zealand'!$B$26:$B$38,0),MATCH(IF(MONTH($A46)&lt;6,CONCATENATE(RIGHT(YEAR(EDATE($A46,-12)),2),"/",RIGHT(YEAR($A46),2)),CONCATENATE(RIGHT(YEAR($A46),2),"/",RIGHT(YEAR(EDATE($A46,12)),2))),'New Zealand'!$B$26:$N$26,0))</f>
        <v>2948.4642794894685</v>
      </c>
      <c r="F46" s="20">
        <f>INDEX('United States'!$B$26:$N$38,MATCH(TEXT($A46,"mmmm"),'United States'!$B$26:$B$38,0),MATCH(IF(MONTH($A46)&lt;4,CONCATENATE(RIGHT(YEAR(EDATE($A46,-12)),2),"/",RIGHT(YEAR($A46),2)),CONCATENATE(RIGHT(YEAR($A46),2),"/",RIGHT(YEAR(EDATE($A46,12)),2))),'United States'!$B$26:$N$26,0))</f>
        <v>7737.5652940368</v>
      </c>
      <c r="G46" s="14">
        <f t="shared" si="7"/>
        <v>23201.529263654185</v>
      </c>
      <c r="K46" s="14">
        <f t="shared" si="17"/>
        <v>10642.900395716784</v>
      </c>
      <c r="L46" s="14">
        <f t="shared" si="18"/>
        <v>9314.4827863225255</v>
      </c>
      <c r="M46" s="14">
        <f t="shared" si="19"/>
        <v>134367.6290292</v>
      </c>
      <c r="N46" s="14">
        <f t="shared" si="20"/>
        <v>20769.784821027919</v>
      </c>
      <c r="O46" s="14">
        <f t="shared" si="29"/>
        <v>93214.204613985596</v>
      </c>
      <c r="P46" s="14">
        <f t="shared" si="28"/>
        <v>268309.00164625287</v>
      </c>
      <c r="R46" s="14">
        <f t="shared" si="22"/>
        <v>-1188.5438874259307</v>
      </c>
      <c r="S46" s="14">
        <f t="shared" si="23"/>
        <v>-533.99365258048056</v>
      </c>
      <c r="T46" s="14">
        <f t="shared" si="24"/>
        <v>2704.5737724000064</v>
      </c>
      <c r="U46" s="14">
        <f t="shared" si="25"/>
        <v>-253.77792859397232</v>
      </c>
      <c r="V46" s="14">
        <f t="shared" si="26"/>
        <v>1429.0157593996846</v>
      </c>
      <c r="W46" s="14">
        <f t="shared" si="27"/>
        <v>2157.2740631993511</v>
      </c>
      <c r="Y46">
        <v>31</v>
      </c>
      <c r="Z46" s="21">
        <f t="shared" si="9"/>
        <v>32.348170927591106</v>
      </c>
      <c r="AA46" s="21">
        <f t="shared" si="10"/>
        <v>31.68465417330944</v>
      </c>
      <c r="AB46" s="21">
        <f t="shared" si="11"/>
        <v>339.69297135483873</v>
      </c>
      <c r="AC46" s="21">
        <f t="shared" si="12"/>
        <v>95.11175095127318</v>
      </c>
      <c r="AD46" s="21">
        <f t="shared" si="13"/>
        <v>249.59888045279999</v>
      </c>
      <c r="AE46" s="21">
        <f t="shared" si="14"/>
        <v>748.4364278598124</v>
      </c>
    </row>
    <row r="47" spans="1:31">
      <c r="A47" s="16">
        <v>42675</v>
      </c>
      <c r="B47" s="20">
        <f>INDEX(Argentina!$B$26:$M$38,MATCH(TEXT(A47,"mmmm"),Argentina!$B$26:$B$38,0),MATCH(IF(MONTH($A47)&lt;6,CONCATENATE(RIGHT(YEAR(EDATE($A47,-12)),2),"/",RIGHT(YEAR($A47),2)),CONCATENATE(RIGHT(YEAR($A47),2),"/",RIGHT(YEAR(EDATE($A47,12)),2))),Argentina!$B$26:$M$26,0))</f>
        <v>917.25944499524951</v>
      </c>
      <c r="C47" s="20">
        <f>INDEX(Australia!$B$26:$M$38,MATCH(TEXT($A47,"mmmm"),Australia!$B$26:$B$38,0),MATCH(IF(MONTH($A47)&lt;7,CONCATENATE(RIGHT(YEAR(EDATE($A47,-12)),2),"/",RIGHT(YEAR($A47),2)),CONCATENATE(RIGHT(YEAR($A47),2),"/",RIGHT(YEAR(EDATE($A47,12)),2))),Australia!$B$26:$M$26,0))</f>
        <v>945.31517665392516</v>
      </c>
      <c r="D47" s="20">
        <f>INDEX('EU-27'!$B$26:$N$38,MATCH(TEXT($A47,"mmmm"),'EU-27'!$B$26:$B$38,0),MATCH(IF(MONTH($A47)&lt;4,CONCATENATE(RIGHT(YEAR(EDATE($A47,-12)),2),"/",RIGHT(YEAR($A47),2)),CONCATENATE(RIGHT(YEAR($A47),2),"/",RIGHT(YEAR(EDATE($A47,12)),2))),'EU-27'!$B$26:$N$26,0))</f>
        <v>10023.206397600001</v>
      </c>
      <c r="E47" s="20">
        <f>INDEX('New Zealand'!$B$26:$N$38,MATCH(TEXT($A47,"mmmm"),'New Zealand'!$B$26:$B$38,0),MATCH(IF(MONTH($A47)&lt;6,CONCATENATE(RIGHT(YEAR(EDATE($A47,-12)),2),"/",RIGHT(YEAR($A47),2)),CONCATENATE(RIGHT(YEAR($A47),2),"/",RIGHT(YEAR(EDATE($A47,12)),2))),'New Zealand'!$B$26:$N$26,0))</f>
        <v>2762.8150753664495</v>
      </c>
      <c r="F47" s="20">
        <f>INDEX('United States'!$B$26:$N$38,MATCH(TEXT($A47,"mmmm"),'United States'!$B$26:$B$38,0),MATCH(IF(MONTH($A47)&lt;4,CONCATENATE(RIGHT(YEAR(EDATE($A47,-12)),2),"/",RIGHT(YEAR($A47),2)),CONCATENATE(RIGHT(YEAR($A47),2),"/",RIGHT(YEAR(EDATE($A47,12)),2))),'United States'!$B$26:$N$26,0))</f>
        <v>7532.7279549120003</v>
      </c>
      <c r="G47" s="14">
        <f t="shared" si="7"/>
        <v>22181.324049527626</v>
      </c>
      <c r="K47" s="14">
        <f t="shared" si="17"/>
        <v>10448.636310858135</v>
      </c>
      <c r="L47" s="14">
        <f t="shared" si="18"/>
        <v>9249.9061329889555</v>
      </c>
      <c r="M47" s="14">
        <f t="shared" si="19"/>
        <v>134020.46846399998</v>
      </c>
      <c r="N47" s="14">
        <f t="shared" si="20"/>
        <v>20638.223897853484</v>
      </c>
      <c r="O47" s="14">
        <f t="shared" si="29"/>
        <v>93397.897453587837</v>
      </c>
      <c r="P47" s="14">
        <f t="shared" si="28"/>
        <v>267755.13225928845</v>
      </c>
      <c r="R47" s="14">
        <f t="shared" si="22"/>
        <v>-1548.1315021384798</v>
      </c>
      <c r="S47" s="14">
        <f t="shared" si="23"/>
        <v>-575.95206182154652</v>
      </c>
      <c r="T47" s="14">
        <f t="shared" si="24"/>
        <v>1864.2193128000072</v>
      </c>
      <c r="U47" s="14">
        <f t="shared" si="25"/>
        <v>-322.43042009653072</v>
      </c>
      <c r="V47" s="14">
        <f t="shared" si="26"/>
        <v>1554.5612253148865</v>
      </c>
      <c r="W47" s="14">
        <f t="shared" si="27"/>
        <v>972.26655405835481</v>
      </c>
      <c r="Y47">
        <v>30</v>
      </c>
      <c r="Z47" s="21">
        <f t="shared" si="9"/>
        <v>30.575314833174982</v>
      </c>
      <c r="AA47" s="21">
        <f t="shared" si="10"/>
        <v>31.510505888464174</v>
      </c>
      <c r="AB47" s="21">
        <f t="shared" si="11"/>
        <v>334.10687992000004</v>
      </c>
      <c r="AC47" s="21">
        <f t="shared" si="12"/>
        <v>92.093835845548313</v>
      </c>
      <c r="AD47" s="21">
        <f t="shared" si="13"/>
        <v>251.09093183040002</v>
      </c>
      <c r="AE47" s="21">
        <f t="shared" si="14"/>
        <v>739.3774683175875</v>
      </c>
    </row>
    <row r="48" spans="1:31">
      <c r="A48" s="16">
        <v>42705</v>
      </c>
      <c r="B48" s="20">
        <f>INDEX(Argentina!$B$26:$M$38,MATCH(TEXT(A48,"mmmm"),Argentina!$B$26:$B$38,0),MATCH(IF(MONTH($A48)&lt;6,CONCATENATE(RIGHT(YEAR(EDATE($A48,-12)),2),"/",RIGHT(YEAR($A48),2)),CONCATENATE(RIGHT(YEAR($A48),2),"/",RIGHT(YEAR(EDATE($A48,12)),2))),Argentina!$B$26:$M$26,0))</f>
        <v>908.79559944927291</v>
      </c>
      <c r="C48" s="20">
        <f>INDEX(Australia!$B$26:$M$38,MATCH(TEXT($A48,"mmmm"),Australia!$B$26:$B$38,0),MATCH(IF(MONTH($A48)&lt;7,CONCATENATE(RIGHT(YEAR(EDATE($A48,-12)),2),"/",RIGHT(YEAR($A48),2)),CONCATENATE(RIGHT(YEAR($A48),2),"/",RIGHT(YEAR(EDATE($A48,12)),2))),Australia!$B$26:$M$26,0))</f>
        <v>878.22039506687054</v>
      </c>
      <c r="D48" s="20">
        <f>INDEX('EU-27'!$B$26:$N$38,MATCH(TEXT($A48,"mmmm"),'EU-27'!$B$26:$B$38,0),MATCH(IF(MONTH($A48)&lt;4,CONCATENATE(RIGHT(YEAR(EDATE($A48,-12)),2),"/",RIGHT(YEAR($A48),2)),CONCATENATE(RIGHT(YEAR($A48),2),"/",RIGHT(YEAR(EDATE($A48,12)),2))),'EU-27'!$B$26:$N$26,0))</f>
        <v>10605.795569999998</v>
      </c>
      <c r="E48" s="20">
        <f>INDEX('New Zealand'!$B$26:$N$38,MATCH(TEXT($A48,"mmmm"),'New Zealand'!$B$26:$B$38,0),MATCH(IF(MONTH($A48)&lt;6,CONCATENATE(RIGHT(YEAR(EDATE($A48,-12)),2),"/",RIGHT(YEAR($A48),2)),CONCATENATE(RIGHT(YEAR($A48),2),"/",RIGHT(YEAR(EDATE($A48,12)),2))),'New Zealand'!$B$26:$N$26,0))</f>
        <v>2611.7234987208008</v>
      </c>
      <c r="F48" s="20">
        <f>INDEX('United States'!$B$26:$N$38,MATCH(TEXT($A48,"mmmm"),'United States'!$B$26:$B$38,0),MATCH(IF(MONTH($A48)&lt;4,CONCATENATE(RIGHT(YEAR(EDATE($A48,-12)),2),"/",RIGHT(YEAR($A48),2)),CONCATENATE(RIGHT(YEAR($A48),2),"/",RIGHT(YEAR(EDATE($A48,12)),2))),'United States'!$B$26:$N$26,0))</f>
        <v>7863.9917807654401</v>
      </c>
      <c r="G48" s="14">
        <f t="shared" si="7"/>
        <v>22868.526844002383</v>
      </c>
      <c r="K48" s="14">
        <f t="shared" si="17"/>
        <v>10292.20145077101</v>
      </c>
      <c r="L48" s="14">
        <f t="shared" si="18"/>
        <v>9210.6575802843345</v>
      </c>
      <c r="M48" s="14">
        <f t="shared" si="19"/>
        <v>133721.77849440003</v>
      </c>
      <c r="N48" s="14">
        <f t="shared" si="20"/>
        <v>20564.827990478665</v>
      </c>
      <c r="O48" s="14">
        <f t="shared" si="29"/>
        <v>93580.268761969914</v>
      </c>
      <c r="P48" s="14">
        <f t="shared" si="28"/>
        <v>267369.73427790392</v>
      </c>
      <c r="R48" s="14">
        <f t="shared" si="22"/>
        <v>-1768.6968217620033</v>
      </c>
      <c r="S48" s="14">
        <f t="shared" si="23"/>
        <v>-586.51913261746449</v>
      </c>
      <c r="T48" s="14">
        <f t="shared" si="24"/>
        <v>983.38690440004575</v>
      </c>
      <c r="U48" s="14">
        <f t="shared" si="25"/>
        <v>-353.0773379082857</v>
      </c>
      <c r="V48" s="14">
        <f t="shared" si="26"/>
        <v>1691.119451398059</v>
      </c>
      <c r="W48" s="14">
        <f t="shared" si="27"/>
        <v>-33.786936489690561</v>
      </c>
      <c r="X48" s="4">
        <f t="shared" ref="X48:X63" si="30">P48/P36-1</f>
        <v>-1.2635187575782414E-4</v>
      </c>
      <c r="Y48">
        <v>31</v>
      </c>
      <c r="Z48" s="21">
        <f t="shared" si="9"/>
        <v>29.315987079008803</v>
      </c>
      <c r="AA48" s="21">
        <f t="shared" si="10"/>
        <v>28.329690163447438</v>
      </c>
      <c r="AB48" s="21">
        <f t="shared" si="11"/>
        <v>342.12243774193541</v>
      </c>
      <c r="AC48" s="21">
        <f t="shared" si="12"/>
        <v>84.24914512002583</v>
      </c>
      <c r="AD48" s="21">
        <f t="shared" si="13"/>
        <v>253.67715421823999</v>
      </c>
      <c r="AE48" s="21">
        <f t="shared" si="14"/>
        <v>737.69441432265751</v>
      </c>
    </row>
    <row r="49" spans="1:31">
      <c r="A49" s="16">
        <v>42736</v>
      </c>
      <c r="B49" s="20">
        <f>INDEX(Argentina!$B$26:$M$38,MATCH(TEXT(A49,"mmmm"),Argentina!$B$26:$B$38,0),MATCH(IF(MONTH($A49)&lt;6,CONCATENATE(RIGHT(YEAR(EDATE($A49,-12)),2),"/",RIGHT(YEAR($A49),2)),CONCATENATE(RIGHT(YEAR($A49),2),"/",RIGHT(YEAR(EDATE($A49,12)),2))),Argentina!$B$26:$M$26,0))</f>
        <v>811.98887649631718</v>
      </c>
      <c r="C49" s="20">
        <f>INDEX(Australia!$B$26:$M$38,MATCH(TEXT($A49,"mmmm"),Australia!$B$26:$B$38,0),MATCH(IF(MONTH($A49)&lt;7,CONCATENATE(RIGHT(YEAR(EDATE($A49,-12)),2),"/",RIGHT(YEAR($A49),2)),CONCATENATE(RIGHT(YEAR($A49),2),"/",RIGHT(YEAR(EDATE($A49,12)),2))),Australia!$B$26:$M$26,0))</f>
        <v>763.81860888111828</v>
      </c>
      <c r="D49" s="20">
        <f>INDEX('EU-27'!$B$26:$N$38,MATCH(TEXT($A49,"mmmm"),'EU-27'!$B$26:$B$38,0),MATCH(IF(MONTH($A49)&lt;4,CONCATENATE(RIGHT(YEAR(EDATE($A49,-12)),2),"/",RIGHT(YEAR($A49),2)),CONCATENATE(RIGHT(YEAR($A49),2),"/",RIGHT(YEAR(EDATE($A49,12)),2))),'EU-27'!$B$26:$N$26,0))</f>
        <v>10980.721599600001</v>
      </c>
      <c r="E49" s="20">
        <f>INDEX('New Zealand'!$B$26:$N$38,MATCH(TEXT($A49,"mmmm"),'New Zealand'!$B$26:$B$38,0),MATCH(IF(MONTH($A49)&lt;6,CONCATENATE(RIGHT(YEAR(EDATE($A49,-12)),2),"/",RIGHT(YEAR($A49),2)),CONCATENATE(RIGHT(YEAR($A49),2),"/",RIGHT(YEAR(EDATE($A49,12)),2))),'New Zealand'!$B$26:$N$26,0))</f>
        <v>2342.3594090461384</v>
      </c>
      <c r="F49" s="20">
        <f>INDEX('United States'!$B$26:$N$38,MATCH(TEXT($A49,"mmmm"),'United States'!$B$26:$B$38,0),MATCH(IF(MONTH($A49)&lt;4,CONCATENATE(RIGHT(YEAR(EDATE($A49,-12)),2),"/",RIGHT(YEAR($A49),2)),CONCATENATE(RIGHT(YEAR($A49),2),"/",RIGHT(YEAR(EDATE($A49,12)),2))),'United States'!$B$26:$N$26,0))</f>
        <v>7985.5726530201591</v>
      </c>
      <c r="G49" s="14">
        <f t="shared" si="7"/>
        <v>22884.461147043738</v>
      </c>
      <c r="K49" s="14">
        <f t="shared" si="17"/>
        <v>10198.361794808241</v>
      </c>
      <c r="L49" s="14">
        <f t="shared" si="18"/>
        <v>9161.8227941235546</v>
      </c>
      <c r="M49" s="14">
        <f t="shared" si="19"/>
        <v>133632.52889040002</v>
      </c>
      <c r="N49" s="14">
        <f t="shared" si="20"/>
        <v>20549.11509617907</v>
      </c>
      <c r="O49" s="14">
        <f t="shared" si="29"/>
        <v>93771.890788893128</v>
      </c>
      <c r="P49" s="14">
        <f t="shared" si="28"/>
        <v>267313.71936440398</v>
      </c>
      <c r="R49" s="14">
        <f t="shared" si="22"/>
        <v>-1794.5748738603743</v>
      </c>
      <c r="S49" s="14">
        <f t="shared" si="23"/>
        <v>-615.42079675013883</v>
      </c>
      <c r="T49" s="14">
        <f t="shared" si="24"/>
        <v>349.89923640002962</v>
      </c>
      <c r="U49" s="14">
        <f t="shared" si="25"/>
        <v>-317.14918706020035</v>
      </c>
      <c r="V49" s="14">
        <f t="shared" si="26"/>
        <v>1881.4199471011088</v>
      </c>
      <c r="W49" s="14">
        <f t="shared" si="27"/>
        <v>-495.82567416958045</v>
      </c>
      <c r="X49" s="4">
        <f t="shared" si="30"/>
        <v>-1.8514115099899087E-3</v>
      </c>
      <c r="Y49">
        <v>31</v>
      </c>
      <c r="Z49" s="21">
        <f t="shared" si="9"/>
        <v>26.193189564397329</v>
      </c>
      <c r="AA49" s="21">
        <f t="shared" si="10"/>
        <v>24.639309963907042</v>
      </c>
      <c r="AB49" s="21">
        <f t="shared" si="11"/>
        <v>354.21682579354842</v>
      </c>
      <c r="AC49" s="21">
        <f t="shared" si="12"/>
        <v>75.55998093697221</v>
      </c>
      <c r="AD49" s="21">
        <f t="shared" si="13"/>
        <v>257.59911783935996</v>
      </c>
      <c r="AE49" s="21">
        <f t="shared" si="14"/>
        <v>738.20842409818488</v>
      </c>
    </row>
    <row r="50" spans="1:31">
      <c r="A50" s="16">
        <v>42767</v>
      </c>
      <c r="B50" s="20">
        <f>INDEX(Argentina!$B$26:$M$38,MATCH(TEXT(A50,"mmmm"),Argentina!$B$26:$B$38,0),MATCH(IF(MONTH($A50)&lt;6,CONCATENATE(RIGHT(YEAR(EDATE($A50,-12)),2),"/",RIGHT(YEAR($A50),2)),CONCATENATE(RIGHT(YEAR($A50),2),"/",RIGHT(YEAR(EDATE($A50,12)),2))),Argentina!$B$26:$M$26,0))</f>
        <v>681.55738577130273</v>
      </c>
      <c r="C50" s="20">
        <f>INDEX(Australia!$B$26:$M$38,MATCH(TEXT($A50,"mmmm"),Australia!$B$26:$B$38,0),MATCH(IF(MONTH($A50)&lt;7,CONCATENATE(RIGHT(YEAR(EDATE($A50,-12)),2),"/",RIGHT(YEAR($A50),2)),CONCATENATE(RIGHT(YEAR($A50),2),"/",RIGHT(YEAR(EDATE($A50,12)),2))),Australia!$B$26:$M$26,0))</f>
        <v>615.43202580731406</v>
      </c>
      <c r="D50" s="20">
        <f>INDEX('EU-27'!$B$26:$N$38,MATCH(TEXT($A50,"mmmm"),'EU-27'!$B$26:$B$38,0),MATCH(IF(MONTH($A50)&lt;4,CONCATENATE(RIGHT(YEAR(EDATE($A50,-12)),2),"/",RIGHT(YEAR($A50),2)),CONCATENATE(RIGHT(YEAR($A50),2),"/",RIGHT(YEAR(EDATE($A50,12)),2))),'EU-27'!$B$26:$N$26,0))</f>
        <v>10324.256286000002</v>
      </c>
      <c r="E50" s="20">
        <f>INDEX('New Zealand'!$B$26:$N$38,MATCH(TEXT($A50,"mmmm"),'New Zealand'!$B$26:$B$38,0),MATCH(IF(MONTH($A50)&lt;6,CONCATENATE(RIGHT(YEAR(EDATE($A50,-12)),2),"/",RIGHT(YEAR($A50),2)),CONCATENATE(RIGHT(YEAR($A50),2),"/",RIGHT(YEAR(EDATE($A50,12)),2))),'New Zealand'!$B$26:$N$26,0))</f>
        <v>1854.0098699565713</v>
      </c>
      <c r="F50" s="20">
        <f>INDEX('United States'!$B$26:$N$38,MATCH(TEXT($A50,"mmmm"),'United States'!$B$26:$B$38,0),MATCH(IF(MONTH($A50)&lt;4,CONCATENATE(RIGHT(YEAR(EDATE($A50,-12)),2),"/",RIGHT(YEAR($A50),2)),CONCATENATE(RIGHT(YEAR($A50),2),"/",RIGHT(YEAR(EDATE($A50,12)),2))),'United States'!$B$26:$N$26,0))</f>
        <v>7353.8807297836802</v>
      </c>
      <c r="G50" s="14">
        <f t="shared" si="7"/>
        <v>20829.13629731887</v>
      </c>
      <c r="K50" s="14">
        <f t="shared" si="17"/>
        <v>10102.080751380603</v>
      </c>
      <c r="L50" s="14">
        <f t="shared" si="18"/>
        <v>9091.9760047286545</v>
      </c>
      <c r="M50" s="14">
        <f t="shared" si="19"/>
        <v>133223.20437360002</v>
      </c>
      <c r="N50" s="14">
        <f t="shared" si="20"/>
        <v>20493.701213538407</v>
      </c>
      <c r="O50" s="14">
        <f t="shared" si="29"/>
        <v>93679.383603481925</v>
      </c>
      <c r="P50" s="14">
        <f t="shared" si="28"/>
        <v>266590.34594672965</v>
      </c>
      <c r="R50" s="14">
        <f t="shared" si="22"/>
        <v>-1921.9723420820501</v>
      </c>
      <c r="S50" s="14">
        <f t="shared" si="23"/>
        <v>-687.25432127725617</v>
      </c>
      <c r="T50" s="14">
        <f t="shared" si="24"/>
        <v>-1036.004353199969</v>
      </c>
      <c r="U50" s="14">
        <f t="shared" si="25"/>
        <v>-475.08159471856561</v>
      </c>
      <c r="V50" s="14">
        <f t="shared" si="26"/>
        <v>1465.5781231574219</v>
      </c>
      <c r="W50" s="14">
        <f t="shared" si="27"/>
        <v>-2654.7344881203608</v>
      </c>
      <c r="X50" s="4">
        <f t="shared" si="30"/>
        <v>-9.8599182716088141E-3</v>
      </c>
      <c r="Y50">
        <v>28</v>
      </c>
      <c r="Z50" s="21">
        <f t="shared" si="9"/>
        <v>24.341335206117954</v>
      </c>
      <c r="AA50" s="21">
        <f t="shared" si="10"/>
        <v>21.979715207404073</v>
      </c>
      <c r="AB50" s="21">
        <f t="shared" si="11"/>
        <v>368.72343878571434</v>
      </c>
      <c r="AC50" s="21">
        <f t="shared" si="12"/>
        <v>66.214638212734684</v>
      </c>
      <c r="AD50" s="21">
        <f t="shared" si="13"/>
        <v>262.6385974922743</v>
      </c>
      <c r="AE50" s="21">
        <f t="shared" si="14"/>
        <v>743.89772490424525</v>
      </c>
    </row>
    <row r="51" spans="1:31">
      <c r="A51" s="16">
        <v>42795</v>
      </c>
      <c r="B51" s="20">
        <f>INDEX(Argentina!$B$26:$M$38,MATCH(TEXT(A51,"mmmm"),Argentina!$B$26:$B$38,0),MATCH(IF(MONTH($A51)&lt;6,CONCATENATE(RIGHT(YEAR(EDATE($A51,-12)),2),"/",RIGHT(YEAR($A51),2)),CONCATENATE(RIGHT(YEAR($A51),2),"/",RIGHT(YEAR(EDATE($A51,12)),2))),Argentina!$B$26:$M$26,0))</f>
        <v>731.66221149187754</v>
      </c>
      <c r="C51" s="20">
        <f>INDEX(Australia!$B$26:$M$38,MATCH(TEXT($A51,"mmmm"),Australia!$B$26:$B$38,0),MATCH(IF(MONTH($A51)&lt;7,CONCATENATE(RIGHT(YEAR(EDATE($A51,-12)),2),"/",RIGHT(YEAR($A51),2)),CONCATENATE(RIGHT(YEAR($A51),2),"/",RIGHT(YEAR(EDATE($A51,12)),2))),Australia!$B$26:$M$26,0))</f>
        <v>637.37221471327041</v>
      </c>
      <c r="D51" s="20">
        <f>INDEX('EU-27'!$B$26:$N$38,MATCH(TEXT($A51,"mmmm"),'EU-27'!$B$26:$B$38,0),MATCH(IF(MONTH($A51)&lt;4,CONCATENATE(RIGHT(YEAR(EDATE($A51,-12)),2),"/",RIGHT(YEAR($A51),2)),CONCATENATE(RIGHT(YEAR($A51),2),"/",RIGHT(YEAR(EDATE($A51,12)),2))),'EU-27'!$B$26:$N$26,0))</f>
        <v>11966.439288</v>
      </c>
      <c r="E51" s="20">
        <f>INDEX('New Zealand'!$B$26:$N$38,MATCH(TEXT($A51,"mmmm"),'New Zealand'!$B$26:$B$38,0),MATCH(IF(MONTH($A51)&lt;6,CONCATENATE(RIGHT(YEAR(EDATE($A51,-12)),2),"/",RIGHT(YEAR($A51),2)),CONCATENATE(RIGHT(YEAR($A51),2),"/",RIGHT(YEAR(EDATE($A51,12)),2))),'New Zealand'!$B$26:$N$26,0))</f>
        <v>1840.5988506517258</v>
      </c>
      <c r="F51" s="20">
        <f>INDEX('United States'!$B$26:$N$38,MATCH(TEXT($A51,"mmmm"),'United States'!$B$26:$B$38,0),MATCH(IF(MONTH($A51)&lt;4,CONCATENATE(RIGHT(YEAR(EDATE($A51,-12)),2),"/",RIGHT(YEAR($A51),2)),CONCATENATE(RIGHT(YEAR($A51),2),"/",RIGHT(YEAR(EDATE($A51,12)),2))),'United States'!$B$26:$N$26,0))</f>
        <v>8255.1650219328003</v>
      </c>
      <c r="G51" s="14">
        <f t="shared" si="7"/>
        <v>23431.237586789674</v>
      </c>
      <c r="K51" s="14">
        <f t="shared" si="17"/>
        <v>10020.391189103371</v>
      </c>
      <c r="L51" s="14">
        <f t="shared" si="18"/>
        <v>9056.7291357383292</v>
      </c>
      <c r="M51" s="14">
        <f t="shared" si="19"/>
        <v>133390.8363012</v>
      </c>
      <c r="N51" s="14">
        <f t="shared" si="20"/>
        <v>20648.944167907426</v>
      </c>
      <c r="O51" s="14">
        <f t="shared" si="29"/>
        <v>93828.716631360003</v>
      </c>
      <c r="P51" s="14">
        <f t="shared" si="28"/>
        <v>266945.61742530914</v>
      </c>
      <c r="R51" s="14">
        <f t="shared" si="22"/>
        <v>-1953.0438883715069</v>
      </c>
      <c r="S51" s="14">
        <f t="shared" si="23"/>
        <v>-703.57481791117607</v>
      </c>
      <c r="T51" s="14">
        <f t="shared" si="24"/>
        <v>-1531.6941288000089</v>
      </c>
      <c r="U51" s="14">
        <f t="shared" si="25"/>
        <v>-306.20565029547652</v>
      </c>
      <c r="V51" s="14">
        <f t="shared" si="26"/>
        <v>1475.7098625119834</v>
      </c>
      <c r="W51" s="14">
        <f t="shared" si="27"/>
        <v>-3018.8086228661705</v>
      </c>
      <c r="X51" s="4">
        <f t="shared" si="30"/>
        <v>-1.1182245998320739E-2</v>
      </c>
      <c r="Y51">
        <v>31</v>
      </c>
      <c r="Z51" s="21">
        <f t="shared" si="9"/>
        <v>23.602006822318632</v>
      </c>
      <c r="AA51" s="21">
        <f t="shared" si="10"/>
        <v>20.560394023008723</v>
      </c>
      <c r="AB51" s="21">
        <f t="shared" si="11"/>
        <v>386.01417058064516</v>
      </c>
      <c r="AC51" s="21">
        <f t="shared" si="12"/>
        <v>59.374156472636315</v>
      </c>
      <c r="AD51" s="21">
        <f t="shared" si="13"/>
        <v>266.29564586880002</v>
      </c>
      <c r="AE51" s="21">
        <f t="shared" si="14"/>
        <v>755.84637376740875</v>
      </c>
    </row>
    <row r="52" spans="1:31">
      <c r="A52" s="16">
        <v>42826</v>
      </c>
      <c r="B52" s="20">
        <f>INDEX(Argentina!$B$26:$M$38,MATCH(TEXT(A52,"mmmm"),Argentina!$B$26:$B$38,0),MATCH(IF(MONTH($A52)&lt;6,CONCATENATE(RIGHT(YEAR(EDATE($A52,-12)),2),"/",RIGHT(YEAR($A52),2)),CONCATENATE(RIGHT(YEAR($A52),2),"/",RIGHT(YEAR(EDATE($A52,12)),2))),Argentina!$B$26:$M$26,0))</f>
        <v>710.91506057351148</v>
      </c>
      <c r="C52" s="20">
        <f>INDEX(Australia!$B$26:$M$38,MATCH(TEXT($A52,"mmmm"),Australia!$B$26:$B$38,0),MATCH(IF(MONTH($A52)&lt;7,CONCATENATE(RIGHT(YEAR(EDATE($A52,-12)),2),"/",RIGHT(YEAR($A52),2)),CONCATENATE(RIGHT(YEAR($A52),2),"/",RIGHT(YEAR(EDATE($A52,12)),2))),Australia!$B$26:$M$26,0))</f>
        <v>622.81683618419743</v>
      </c>
      <c r="D52" s="20">
        <f>INDEX('EU-27'!$B$26:$N$38,MATCH(TEXT($A52,"mmmm"),'EU-27'!$B$26:$B$38,0),MATCH(IF(MONTH($A52)&lt;4,CONCATENATE(RIGHT(YEAR(EDATE($A52,-12)),2),"/",RIGHT(YEAR($A52),2)),CONCATENATE(RIGHT(YEAR($A52),2),"/",RIGHT(YEAR(EDATE($A52,12)),2))),'EU-27'!$B$26:$N$26,0))</f>
        <v>12006.3345408</v>
      </c>
      <c r="E52" s="20">
        <f>INDEX('New Zealand'!$B$26:$N$38,MATCH(TEXT($A52,"mmmm"),'New Zealand'!$B$26:$B$38,0),MATCH(IF(MONTH($A52)&lt;6,CONCATENATE(RIGHT(YEAR(EDATE($A52,-12)),2),"/",RIGHT(YEAR($A52),2)),CONCATENATE(RIGHT(YEAR($A52),2),"/",RIGHT(YEAR(EDATE($A52,12)),2))),'New Zealand'!$B$26:$N$26,0))</f>
        <v>1405.7290475738737</v>
      </c>
      <c r="F52" s="20">
        <f>INDEX('United States'!$B$26:$N$38,MATCH(TEXT($A52,"mmmm"),'United States'!$B$26:$B$38,0),MATCH(IF(MONTH($A52)&lt;4,CONCATENATE(RIGHT(YEAR(EDATE($A52,-12)),2),"/",RIGHT(YEAR($A52),2)),CONCATENATE(RIGHT(YEAR($A52),2),"/",RIGHT(YEAR(EDATE($A52,12)),2))),'United States'!$B$26:$N$26,0))</f>
        <v>8075.4367759910401</v>
      </c>
      <c r="G52" s="14">
        <f t="shared" si="7"/>
        <v>22821.232261122623</v>
      </c>
      <c r="K52" s="14">
        <f t="shared" si="17"/>
        <v>10034.559215849507</v>
      </c>
      <c r="L52" s="14">
        <f t="shared" si="18"/>
        <v>9016.8749038743408</v>
      </c>
      <c r="M52" s="14">
        <f t="shared" si="19"/>
        <v>133530.50853240001</v>
      </c>
      <c r="N52" s="14">
        <f t="shared" si="20"/>
        <v>20733.303556057363</v>
      </c>
      <c r="O52" s="14">
        <f t="shared" si="29"/>
        <v>93998.313137947203</v>
      </c>
      <c r="P52" s="14">
        <f t="shared" si="28"/>
        <v>267313.55934612849</v>
      </c>
      <c r="R52" s="14">
        <f t="shared" si="22"/>
        <v>-1756.2618446117103</v>
      </c>
      <c r="S52" s="14">
        <f t="shared" si="23"/>
        <v>-738.96966580335175</v>
      </c>
      <c r="T52" s="14">
        <f t="shared" si="24"/>
        <v>-1622.7112440000055</v>
      </c>
      <c r="U52" s="14">
        <f t="shared" si="25"/>
        <v>-187.30664712376165</v>
      </c>
      <c r="V52" s="14">
        <f t="shared" si="26"/>
        <v>1578.3487872777623</v>
      </c>
      <c r="W52" s="14">
        <f t="shared" si="27"/>
        <v>-2726.9006142609869</v>
      </c>
      <c r="X52" s="4">
        <f t="shared" si="30"/>
        <v>-1.0098118684366719E-2</v>
      </c>
      <c r="Y52">
        <v>30</v>
      </c>
      <c r="Z52" s="21">
        <f t="shared" si="9"/>
        <v>23.697168685783716</v>
      </c>
      <c r="AA52" s="21">
        <f t="shared" si="10"/>
        <v>20.760561206139915</v>
      </c>
      <c r="AB52" s="21">
        <f t="shared" si="11"/>
        <v>400.21115136000003</v>
      </c>
      <c r="AC52" s="21">
        <f t="shared" si="12"/>
        <v>46.857634919129126</v>
      </c>
      <c r="AD52" s="21">
        <f t="shared" si="13"/>
        <v>269.18122586636798</v>
      </c>
      <c r="AE52" s="21">
        <f t="shared" si="14"/>
        <v>760.70774203742076</v>
      </c>
    </row>
    <row r="53" spans="1:31">
      <c r="A53" s="16">
        <v>42856</v>
      </c>
      <c r="B53" s="20">
        <f>INDEX(Argentina!$B$26:$M$38,MATCH(TEXT(A53,"mmmm"),Argentina!$B$26:$B$38,0),MATCH(IF(MONTH($A53)&lt;6,CONCATENATE(RIGHT(YEAR(EDATE($A53,-12)),2),"/",RIGHT(YEAR($A53),2)),CONCATENATE(RIGHT(YEAR($A53),2),"/",RIGHT(YEAR(EDATE($A53,12)),2))),Argentina!$B$26:$M$26,0))</f>
        <v>782.04042521641952</v>
      </c>
      <c r="C53" s="20">
        <f>INDEX(Australia!$B$26:$M$38,MATCH(TEXT($A53,"mmmm"),Australia!$B$26:$B$38,0),MATCH(IF(MONTH($A53)&lt;7,CONCATENATE(RIGHT(YEAR(EDATE($A53,-12)),2),"/",RIGHT(YEAR($A53),2)),CONCATENATE(RIGHT(YEAR($A53),2),"/",RIGHT(YEAR(EDATE($A53,12)),2))),Australia!$B$26:$M$26,0))</f>
        <v>664.26433087219777</v>
      </c>
      <c r="D53" s="20">
        <f>INDEX('EU-27'!$B$26:$N$38,MATCH(TEXT($A53,"mmmm"),'EU-27'!$B$26:$B$38,0),MATCH(IF(MONTH($A53)&lt;4,CONCATENATE(RIGHT(YEAR(EDATE($A53,-12)),2),"/",RIGHT(YEAR($A53),2)),CONCATENATE(RIGHT(YEAR($A53),2),"/",RIGHT(YEAR(EDATE($A53,12)),2))),'EU-27'!$B$26:$N$26,0))</f>
        <v>12553.282141200001</v>
      </c>
      <c r="E53" s="20">
        <f>INDEX('New Zealand'!$B$26:$N$38,MATCH(TEXT($A53,"mmmm"),'New Zealand'!$B$26:$B$38,0),MATCH(IF(MONTH($A53)&lt;6,CONCATENATE(RIGHT(YEAR(EDATE($A53,-12)),2),"/",RIGHT(YEAR($A53),2)),CONCATENATE(RIGHT(YEAR($A53),2),"/",RIGHT(YEAR(EDATE($A53,12)),2))),'New Zealand'!$B$26:$N$26,0))</f>
        <v>794.69637502562784</v>
      </c>
      <c r="F53" s="20">
        <f>INDEX('United States'!$B$26:$N$38,MATCH(TEXT($A53,"mmmm"),'United States'!$B$26:$B$38,0),MATCH(IF(MONTH($A53)&lt;4,CONCATENATE(RIGHT(YEAR(EDATE($A53,-12)),2),"/",RIGHT(YEAR($A53),2)),CONCATENATE(RIGHT(YEAR($A53),2),"/",RIGHT(YEAR(EDATE($A53,12)),2))),'United States'!$B$26:$N$26,0))</f>
        <v>8348.5532281574397</v>
      </c>
      <c r="G53" s="14">
        <f t="shared" si="7"/>
        <v>23142.836500471683</v>
      </c>
      <c r="K53" s="14">
        <f t="shared" si="17"/>
        <v>10075.942364272581</v>
      </c>
      <c r="L53" s="14">
        <f t="shared" si="18"/>
        <v>8999.7867755039406</v>
      </c>
      <c r="M53" s="14">
        <f t="shared" si="19"/>
        <v>133643.02713</v>
      </c>
      <c r="N53" s="14">
        <f t="shared" si="20"/>
        <v>20727.343830884558</v>
      </c>
      <c r="O53" s="14">
        <f t="shared" si="29"/>
        <v>94147.646165825281</v>
      </c>
      <c r="P53" s="14">
        <f t="shared" si="28"/>
        <v>267593.74626648636</v>
      </c>
      <c r="R53" s="14">
        <f t="shared" si="22"/>
        <v>-1506.1327547393794</v>
      </c>
      <c r="S53" s="14">
        <f t="shared" si="23"/>
        <v>-729.02620274023138</v>
      </c>
      <c r="T53" s="14">
        <f t="shared" si="24"/>
        <v>-1710.5526660000032</v>
      </c>
      <c r="U53" s="14">
        <f t="shared" si="25"/>
        <v>-220.45711068125092</v>
      </c>
      <c r="V53" s="14">
        <f t="shared" si="26"/>
        <v>1646.1873899126367</v>
      </c>
      <c r="W53" s="14">
        <f t="shared" si="27"/>
        <v>-2519.9813442482264</v>
      </c>
      <c r="X53" s="4">
        <f t="shared" si="30"/>
        <v>-9.3293345974618802E-3</v>
      </c>
      <c r="Y53">
        <v>31</v>
      </c>
      <c r="Z53" s="21">
        <f t="shared" si="9"/>
        <v>25.227110490852244</v>
      </c>
      <c r="AA53" s="21">
        <f t="shared" si="10"/>
        <v>21.427881641038638</v>
      </c>
      <c r="AB53" s="21">
        <f t="shared" si="11"/>
        <v>404.94458520000006</v>
      </c>
      <c r="AC53" s="21">
        <f t="shared" si="12"/>
        <v>25.635366936310575</v>
      </c>
      <c r="AD53" s="21">
        <f t="shared" si="13"/>
        <v>269.30816865023996</v>
      </c>
      <c r="AE53" s="21">
        <f t="shared" si="14"/>
        <v>746.54311291844147</v>
      </c>
    </row>
    <row r="54" spans="1:31">
      <c r="A54" s="16">
        <v>42887</v>
      </c>
      <c r="B54" s="20">
        <f>INDEX(Argentina!$B$26:$M$38,MATCH(TEXT(A54,"mmmm"),Argentina!$B$26:$B$38,0),MATCH(IF(MONTH($A54)&lt;6,CONCATENATE(RIGHT(YEAR(EDATE($A54,-12)),2),"/",RIGHT(YEAR($A54),2)),CONCATENATE(RIGHT(YEAR($A54),2),"/",RIGHT(YEAR(EDATE($A54,12)),2))),Argentina!$B$26:$M$26,0))</f>
        <v>795.64695192034264</v>
      </c>
      <c r="C54" s="20">
        <f>INDEX(Australia!$B$26:$M$38,MATCH(TEXT($A54,"mmmm"),Australia!$B$26:$B$38,0),MATCH(IF(MONTH($A54)&lt;7,CONCATENATE(RIGHT(YEAR(EDATE($A54,-12)),2),"/",RIGHT(YEAR($A54),2)),CONCATENATE(RIGHT(YEAR($A54),2),"/",RIGHT(YEAR(EDATE($A54,12)),2))),Australia!$B$26:$M$26,0))</f>
        <v>648.06712970198953</v>
      </c>
      <c r="D54" s="20">
        <f>INDEX('EU-27'!$B$26:$N$38,MATCH(TEXT($A54,"mmmm"),'EU-27'!$B$26:$B$38,0),MATCH(IF(MONTH($A54)&lt;4,CONCATENATE(RIGHT(YEAR(EDATE($A54,-12)),2),"/",RIGHT(YEAR($A54),2)),CONCATENATE(RIGHT(YEAR($A54),2),"/",RIGHT(YEAR(EDATE($A54,12)),2))),'EU-27'!$B$26:$N$26,0))</f>
        <v>11846.549586000001</v>
      </c>
      <c r="E54" s="20">
        <f>INDEX('New Zealand'!$B$26:$N$38,MATCH(TEXT($A54,"mmmm"),'New Zealand'!$B$26:$B$38,0),MATCH(IF(MONTH($A54)&lt;6,CONCATENATE(RIGHT(YEAR(EDATE($A54,-12)),2),"/",RIGHT(YEAR($A54),2)),CONCATENATE(RIGHT(YEAR($A54),2),"/",RIGHT(YEAR(EDATE($A54,12)),2))),'New Zealand'!$B$26:$N$26,0))</f>
        <v>172.86648</v>
      </c>
      <c r="F54" s="20">
        <f>INDEX('United States'!$B$26:$N$38,MATCH(TEXT($A54,"mmmm"),'United States'!$B$26:$B$38,0),MATCH(IF(MONTH($A54)&lt;4,CONCATENATE(RIGHT(YEAR(EDATE($A54,-12)),2),"/",RIGHT(YEAR($A54),2)),CONCATENATE(RIGHT(YEAR($A54),2),"/",RIGHT(YEAR(EDATE($A54,12)),2))),'United States'!$B$26:$N$26,0))</f>
        <v>7955.6179453632003</v>
      </c>
      <c r="G54" s="14">
        <f t="shared" si="7"/>
        <v>21418.748092985534</v>
      </c>
      <c r="K54" s="14">
        <f t="shared" si="17"/>
        <v>10096.392387323898</v>
      </c>
      <c r="L54" s="14">
        <f t="shared" si="18"/>
        <v>9015.7643600510619</v>
      </c>
      <c r="M54" s="14">
        <f t="shared" si="19"/>
        <v>133924.3527588</v>
      </c>
      <c r="N54" s="14">
        <f t="shared" si="20"/>
        <v>20757.187621517583</v>
      </c>
      <c r="O54" s="14">
        <f t="shared" si="29"/>
        <v>94274.953673367374</v>
      </c>
      <c r="P54" s="14">
        <f t="shared" si="28"/>
        <v>268068.65080105991</v>
      </c>
      <c r="R54" s="14">
        <f t="shared" si="22"/>
        <v>-1274.7374300280262</v>
      </c>
      <c r="S54" s="14">
        <f t="shared" si="23"/>
        <v>-665.14308470207834</v>
      </c>
      <c r="T54" s="14">
        <f t="shared" si="24"/>
        <v>-1278.036848400021</v>
      </c>
      <c r="U54" s="14">
        <f t="shared" si="25"/>
        <v>-190.5146711667403</v>
      </c>
      <c r="V54" s="14">
        <f t="shared" si="26"/>
        <v>1655.438108453789</v>
      </c>
      <c r="W54" s="14">
        <f t="shared" si="27"/>
        <v>-1752.9939258430968</v>
      </c>
      <c r="X54" s="4">
        <f t="shared" si="30"/>
        <v>-6.4968617607285006E-3</v>
      </c>
      <c r="Y54">
        <v>30</v>
      </c>
      <c r="Z54" s="21">
        <f t="shared" si="9"/>
        <v>26.521565064011423</v>
      </c>
      <c r="AA54" s="21">
        <f t="shared" si="10"/>
        <v>21.602237656732985</v>
      </c>
      <c r="AB54" s="21">
        <f t="shared" si="11"/>
        <v>394.88498620000001</v>
      </c>
      <c r="AC54" s="21">
        <f t="shared" si="12"/>
        <v>5.7622159999999996</v>
      </c>
      <c r="AD54" s="21">
        <f t="shared" si="13"/>
        <v>265.18726484543998</v>
      </c>
      <c r="AE54" s="21">
        <f t="shared" si="14"/>
        <v>713.95826976618446</v>
      </c>
    </row>
    <row r="55" spans="1:31">
      <c r="A55" s="16">
        <v>42917</v>
      </c>
      <c r="B55" s="20">
        <f>INDEX(Argentina!$B$26:$M$38,MATCH(TEXT(A55,"mmmm"),Argentina!$B$26:$B$38,0),MATCH(IF(MONTH($A55)&lt;6,CONCATENATE(RIGHT(YEAR(EDATE($A55,-12)),2),"/",RIGHT(YEAR($A55),2)),CONCATENATE(RIGHT(YEAR($A55),2),"/",RIGHT(YEAR(EDATE($A55,12)),2))),Argentina!$B$26:$M$26,0))</f>
        <v>861.42034438680696</v>
      </c>
      <c r="C55" s="20">
        <f>INDEX(Australia!$B$26:$M$38,MATCH(TEXT($A55,"mmmm"),Australia!$B$26:$B$38,0),MATCH(IF(MONTH($A55)&lt;7,CONCATENATE(RIGHT(YEAR(EDATE($A55,-12)),2),"/",RIGHT(YEAR($A55),2)),CONCATENATE(RIGHT(YEAR($A55),2),"/",RIGHT(YEAR(EDATE($A55,12)),2))),Australia!$B$26:$M$26,0))</f>
        <v>658.42890146994307</v>
      </c>
      <c r="D55" s="20">
        <f>INDEX('EU-27'!$B$26:$N$38,MATCH(TEXT($A55,"mmmm"),'EU-27'!$B$26:$B$38,0),MATCH(IF(MONTH($A55)&lt;4,CONCATENATE(RIGHT(YEAR(EDATE($A55,-12)),2),"/",RIGHT(YEAR($A55),2)),CONCATENATE(RIGHT(YEAR($A55),2),"/",RIGHT(YEAR(EDATE($A55,12)),2))),'EU-27'!$B$26:$N$26,0))</f>
        <v>11825.018968800003</v>
      </c>
      <c r="E55" s="20">
        <f>INDEX('New Zealand'!$B$26:$N$38,MATCH(TEXT($A55,"mmmm"),'New Zealand'!$B$26:$B$38,0),MATCH(IF(MONTH($A55)&lt;6,CONCATENATE(RIGHT(YEAR(EDATE($A55,-12)),2),"/",RIGHT(YEAR($A55),2)),CONCATENATE(RIGHT(YEAR($A55),2),"/",RIGHT(YEAR(EDATE($A55,12)),2))),'New Zealand'!$B$26:$N$26,0))</f>
        <v>240.84768</v>
      </c>
      <c r="F55" s="20">
        <f>INDEX('United States'!$B$26:$N$38,MATCH(TEXT($A55,"mmmm"),'United States'!$B$26:$B$38,0),MATCH(IF(MONTH($A55)&lt;4,CONCATENATE(RIGHT(YEAR(EDATE($A55,-12)),2),"/",RIGHT(YEAR($A55),2)),CONCATENATE(RIGHT(YEAR($A55),2),"/",RIGHT(YEAR(EDATE($A55,12)),2))),'United States'!$B$26:$N$26,0))</f>
        <v>8047.2441099609596</v>
      </c>
      <c r="G55" s="14">
        <f t="shared" si="7"/>
        <v>21632.960004617715</v>
      </c>
      <c r="K55" s="14">
        <f t="shared" si="17"/>
        <v>10116.941358699161</v>
      </c>
      <c r="L55" s="14">
        <f t="shared" si="18"/>
        <v>9037.5774914728408</v>
      </c>
      <c r="M55" s="14">
        <f t="shared" si="19"/>
        <v>134257.4412156</v>
      </c>
      <c r="N55" s="14">
        <f t="shared" si="20"/>
        <v>20773.692977572151</v>
      </c>
      <c r="O55" s="14">
        <f t="shared" si="29"/>
        <v>94433.537419786575</v>
      </c>
      <c r="P55" s="14">
        <f t="shared" si="28"/>
        <v>268619.19046313071</v>
      </c>
      <c r="R55" s="14">
        <f t="shared" si="22"/>
        <v>-1045.2987349445229</v>
      </c>
      <c r="S55" s="14">
        <f t="shared" si="23"/>
        <v>-572.0090087762419</v>
      </c>
      <c r="T55" s="14">
        <f t="shared" si="24"/>
        <v>-832.72114199999487</v>
      </c>
      <c r="U55" s="14">
        <f t="shared" si="25"/>
        <v>-175.73236929659106</v>
      </c>
      <c r="V55" s="14">
        <f t="shared" si="26"/>
        <v>1706.0968052265816</v>
      </c>
      <c r="W55" s="14">
        <f t="shared" si="27"/>
        <v>-919.66444979078369</v>
      </c>
      <c r="X55" s="4">
        <f t="shared" si="30"/>
        <v>-3.4119921229460726E-3</v>
      </c>
      <c r="Y55">
        <v>31</v>
      </c>
      <c r="Z55" s="21">
        <f t="shared" si="9"/>
        <v>27.787753044735709</v>
      </c>
      <c r="AA55" s="21">
        <f t="shared" si="10"/>
        <v>21.239641982901389</v>
      </c>
      <c r="AB55" s="21">
        <f t="shared" si="11"/>
        <v>381.45222480000007</v>
      </c>
      <c r="AC55" s="21">
        <f t="shared" si="12"/>
        <v>7.7692800000000002</v>
      </c>
      <c r="AD55" s="21">
        <f t="shared" si="13"/>
        <v>259.58851967615999</v>
      </c>
      <c r="AE55" s="21">
        <f t="shared" si="14"/>
        <v>697.83741950379715</v>
      </c>
    </row>
    <row r="56" spans="1:31">
      <c r="A56" s="16">
        <v>42948</v>
      </c>
      <c r="B56" s="20">
        <f>INDEX(Argentina!$B$26:$M$38,MATCH(TEXT(A56,"mmmm"),Argentina!$B$26:$B$38,0),MATCH(IF(MONTH($A56)&lt;6,CONCATENATE(RIGHT(YEAR(EDATE($A56,-12)),2),"/",RIGHT(YEAR($A56),2)),CONCATENATE(RIGHT(YEAR($A56),2),"/",RIGHT(YEAR(EDATE($A56,12)),2))),Argentina!$B$26:$M$26,0))</f>
        <v>911.06693689061683</v>
      </c>
      <c r="C56" s="20">
        <f>INDEX(Australia!$B$26:$M$38,MATCH(TEXT($A56,"mmmm"),Australia!$B$26:$B$38,0),MATCH(IF(MONTH($A56)&lt;7,CONCATENATE(RIGHT(YEAR(EDATE($A56,-12)),2),"/",RIGHT(YEAR($A56),2)),CONCATENATE(RIGHT(YEAR($A56),2),"/",RIGHT(YEAR(EDATE($A56,12)),2))),Australia!$B$26:$M$26,0))</f>
        <v>743.88409745104934</v>
      </c>
      <c r="D56" s="20">
        <f>INDEX('EU-27'!$B$26:$N$38,MATCH(TEXT($A56,"mmmm"),'EU-27'!$B$26:$B$38,0),MATCH(IF(MONTH($A56)&lt;4,CONCATENATE(RIGHT(YEAR(EDATE($A56,-12)),2),"/",RIGHT(YEAR($A56),2)),CONCATENATE(RIGHT(YEAR($A56),2),"/",RIGHT(YEAR(EDATE($A56,12)),2))),'EU-27'!$B$26:$N$26,0))</f>
        <v>11484.5594076</v>
      </c>
      <c r="E56" s="20">
        <f>INDEX('New Zealand'!$B$26:$N$38,MATCH(TEXT($A56,"mmmm"),'New Zealand'!$B$26:$B$38,0),MATCH(IF(MONTH($A56)&lt;6,CONCATENATE(RIGHT(YEAR(EDATE($A56,-12)),2),"/",RIGHT(YEAR($A56),2)),CONCATENATE(RIGHT(YEAR($A56),2),"/",RIGHT(YEAR(EDATE($A56,12)),2))),'New Zealand'!$B$26:$N$26,0))</f>
        <v>1283.3351300046031</v>
      </c>
      <c r="F56" s="20">
        <f>INDEX('United States'!$B$26:$N$38,MATCH(TEXT($A56,"mmmm"),'United States'!$B$26:$B$38,0),MATCH(IF(MONTH($A56)&lt;4,CONCATENATE(RIGHT(YEAR(EDATE($A56,-12)),2),"/",RIGHT(YEAR($A56),2)),CONCATENATE(RIGHT(YEAR($A56),2),"/",RIGHT(YEAR(EDATE($A56,12)),2))),'United States'!$B$26:$N$26,0))</f>
        <v>7950.7723308892801</v>
      </c>
      <c r="G56" s="14">
        <f t="shared" si="7"/>
        <v>22373.617902835547</v>
      </c>
      <c r="K56" s="14">
        <f t="shared" si="17"/>
        <v>10091.638579365035</v>
      </c>
      <c r="L56" s="14">
        <f t="shared" si="18"/>
        <v>9044.4003946024495</v>
      </c>
      <c r="M56" s="14">
        <f t="shared" si="19"/>
        <v>134589.1894716</v>
      </c>
      <c r="N56" s="14">
        <f t="shared" si="20"/>
        <v>20753.455452859871</v>
      </c>
      <c r="O56" s="14">
        <f t="shared" si="29"/>
        <v>94590.799634985597</v>
      </c>
      <c r="P56" s="14">
        <f t="shared" si="28"/>
        <v>269069.48353341297</v>
      </c>
      <c r="R56" s="14">
        <f t="shared" si="22"/>
        <v>-913.91992811541786</v>
      </c>
      <c r="S56" s="14">
        <f t="shared" si="23"/>
        <v>-491.2323416088002</v>
      </c>
      <c r="T56" s="14">
        <f t="shared" si="24"/>
        <v>-382.21944119999534</v>
      </c>
      <c r="U56" s="14">
        <f t="shared" si="25"/>
        <v>-160.29349668094801</v>
      </c>
      <c r="V56" s="14">
        <f t="shared" si="26"/>
        <v>1734.7299816633604</v>
      </c>
      <c r="W56" s="14">
        <f t="shared" si="27"/>
        <v>-212.93522594176466</v>
      </c>
      <c r="X56" s="4">
        <f t="shared" si="30"/>
        <v>-7.9075056931976473E-4</v>
      </c>
      <c r="Y56">
        <v>31</v>
      </c>
      <c r="Z56" s="21">
        <f t="shared" si="9"/>
        <v>29.389256028729577</v>
      </c>
      <c r="AA56" s="21">
        <f t="shared" si="10"/>
        <v>23.996261208098367</v>
      </c>
      <c r="AB56" s="21">
        <f t="shared" si="11"/>
        <v>370.46965830967741</v>
      </c>
      <c r="AC56" s="21">
        <f t="shared" si="12"/>
        <v>41.397907419503326</v>
      </c>
      <c r="AD56" s="21">
        <f t="shared" si="13"/>
        <v>256.47652680288002</v>
      </c>
      <c r="AE56" s="21">
        <f t="shared" si="14"/>
        <v>721.72960976888862</v>
      </c>
    </row>
    <row r="57" spans="1:31">
      <c r="A57" s="16">
        <v>42979</v>
      </c>
      <c r="B57" s="20">
        <f>INDEX(Argentina!$B$26:$M$38,MATCH(TEXT(A57,"mmmm"),Argentina!$B$26:$B$38,0),MATCH(IF(MONTH($A57)&lt;6,CONCATENATE(RIGHT(YEAR(EDATE($A57,-12)),2),"/",RIGHT(YEAR($A57),2)),CONCATENATE(RIGHT(YEAR($A57),2),"/",RIGHT(YEAR(EDATE($A57,12)),2))),Argentina!$B$26:$M$26,0))</f>
        <v>938.86429552372419</v>
      </c>
      <c r="C57" s="20">
        <f>INDEX(Australia!$B$26:$M$38,MATCH(TEXT($A57,"mmmm"),Australia!$B$26:$B$38,0),MATCH(IF(MONTH($A57)&lt;7,CONCATENATE(RIGHT(YEAR(EDATE($A57,-12)),2),"/",RIGHT(YEAR($A57),2)),CONCATENATE(RIGHT(YEAR($A57),2),"/",RIGHT(YEAR(EDATE($A57,12)),2))),Australia!$B$26:$M$26,0))</f>
        <v>905.16390881282541</v>
      </c>
      <c r="D57" s="20">
        <f>INDEX('EU-27'!$B$26:$N$38,MATCH(TEXT($A57,"mmmm"),'EU-27'!$B$26:$B$38,0),MATCH(IF(MONTH($A57)&lt;4,CONCATENATE(RIGHT(YEAR(EDATE($A57,-12)),2),"/",RIGHT(YEAR($A57),2)),CONCATENATE(RIGHT(YEAR($A57),2),"/",RIGHT(YEAR(EDATE($A57,12)),2))),'EU-27'!$B$26:$N$26,0))</f>
        <v>10936.902860399996</v>
      </c>
      <c r="E57" s="20">
        <f>INDEX('New Zealand'!$B$26:$N$38,MATCH(TEXT($A57,"mmmm"),'New Zealand'!$B$26:$B$38,0),MATCH(IF(MONTH($A57)&lt;6,CONCATENATE(RIGHT(YEAR(EDATE($A57,-12)),2),"/",RIGHT(YEAR($A57),2)),CONCATENATE(RIGHT(YEAR($A57),2),"/",RIGHT(YEAR(EDATE($A57,12)),2))),'New Zealand'!$B$26:$N$26,0))</f>
        <v>2456.0636399999999</v>
      </c>
      <c r="F57" s="20">
        <f>INDEX('United States'!$B$26:$N$38,MATCH(TEXT($A57,"mmmm"),'United States'!$B$26:$B$38,0),MATCH(IF(MONTH($A57)&lt;4,CONCATENATE(RIGHT(YEAR(EDATE($A57,-12)),2),"/",RIGHT(YEAR($A57),2)),CONCATENATE(RIGHT(YEAR($A57),2),"/",RIGHT(YEAR(EDATE($A57,12)),2))),'United States'!$B$26:$N$26,0))</f>
        <v>7557.3965376883198</v>
      </c>
      <c r="G57" s="14">
        <f t="shared" si="7"/>
        <v>22794.391242424867</v>
      </c>
      <c r="K57" s="14">
        <f t="shared" si="17"/>
        <v>10054.010831470765</v>
      </c>
      <c r="L57" s="14">
        <f t="shared" si="18"/>
        <v>9065.0079049872948</v>
      </c>
      <c r="M57" s="14">
        <f t="shared" si="19"/>
        <v>135083.54875800002</v>
      </c>
      <c r="N57" s="14">
        <f t="shared" si="20"/>
        <v>20713.509335835257</v>
      </c>
      <c r="O57" s="14">
        <f t="shared" si="29"/>
        <v>94663.924362501115</v>
      </c>
      <c r="P57" s="14">
        <f t="shared" si="28"/>
        <v>269580.00119279441</v>
      </c>
      <c r="R57" s="14">
        <f t="shared" si="22"/>
        <v>-779.10344604318561</v>
      </c>
      <c r="S57" s="14">
        <f t="shared" si="23"/>
        <v>-374.06646150467895</v>
      </c>
      <c r="T57" s="14">
        <f t="shared" si="24"/>
        <v>354.29859120000037</v>
      </c>
      <c r="U57" s="14">
        <f t="shared" si="25"/>
        <v>-226.34243337002044</v>
      </c>
      <c r="V57" s="14">
        <f t="shared" si="26"/>
        <v>1642.222796252172</v>
      </c>
      <c r="W57" s="14">
        <f t="shared" si="27"/>
        <v>617.00904653425096</v>
      </c>
      <c r="X57" s="4">
        <f t="shared" si="30"/>
        <v>2.294029530273578E-3</v>
      </c>
      <c r="Y57">
        <v>30</v>
      </c>
      <c r="Z57" s="21">
        <f t="shared" si="9"/>
        <v>31.295476517457473</v>
      </c>
      <c r="AA57" s="21">
        <f t="shared" si="10"/>
        <v>30.172130293760848</v>
      </c>
      <c r="AB57" s="21">
        <f t="shared" si="11"/>
        <v>364.56342867999984</v>
      </c>
      <c r="AC57" s="21">
        <f t="shared" si="12"/>
        <v>81.868787999999995</v>
      </c>
      <c r="AD57" s="21">
        <f t="shared" si="13"/>
        <v>251.913217922944</v>
      </c>
      <c r="AE57" s="21">
        <f t="shared" si="14"/>
        <v>759.81304141416217</v>
      </c>
    </row>
    <row r="58" spans="1:31">
      <c r="A58" s="16">
        <v>43009</v>
      </c>
      <c r="B58" s="20">
        <f>INDEX(Argentina!$B$26:$M$38,MATCH(TEXT(A58,"mmmm"),Argentina!$B$26:$B$38,0),MATCH(IF(MONTH($A58)&lt;6,CONCATENATE(RIGHT(YEAR(EDATE($A58,-12)),2),"/",RIGHT(YEAR($A58),2)),CONCATENATE(RIGHT(YEAR($A58),2),"/",RIGHT(YEAR(EDATE($A58,12)),2))),Argentina!$B$26:$M$26,0))</f>
        <v>990.97534608128046</v>
      </c>
      <c r="C58" s="20">
        <f>INDEX(Australia!$B$26:$M$38,MATCH(TEXT($A58,"mmmm"),Australia!$B$26:$B$38,0),MATCH(IF(MONTH($A58)&lt;7,CONCATENATE(RIGHT(YEAR(EDATE($A58,-12)),2),"/",RIGHT(YEAR($A58),2)),CONCATENATE(RIGHT(YEAR($A58),2),"/",RIGHT(YEAR(EDATE($A58,12)),2))),Australia!$B$26:$M$26,0))</f>
        <v>1051.0500106120749</v>
      </c>
      <c r="D58" s="20">
        <f>INDEX('EU-27'!$B$26:$N$38,MATCH(TEXT($A58,"mmmm"),'EU-27'!$B$26:$B$38,0),MATCH(IF(MONTH($A58)&lt;4,CONCATENATE(RIGHT(YEAR(EDATE($A58,-12)),2),"/",RIGHT(YEAR($A58),2)),CONCATENATE(RIGHT(YEAR($A58),2),"/",RIGHT(YEAR(EDATE($A58,12)),2))),'EU-27'!$B$26:$N$26,0))</f>
        <v>11101.193997599999</v>
      </c>
      <c r="E58" s="20">
        <f>INDEX('New Zealand'!$B$26:$N$38,MATCH(TEXT($A58,"mmmm"),'New Zealand'!$B$26:$B$38,0),MATCH(IF(MONTH($A58)&lt;6,CONCATENATE(RIGHT(YEAR(EDATE($A58,-12)),2),"/",RIGHT(YEAR($A58),2)),CONCATENATE(RIGHT(YEAR($A58),2),"/",RIGHT(YEAR(EDATE($A58,12)),2))),'New Zealand'!$B$26:$N$26,0))</f>
        <v>3028.0768800000001</v>
      </c>
      <c r="F58" s="20">
        <f>INDEX('United States'!$B$26:$N$38,MATCH(TEXT($A58,"mmmm"),'United States'!$B$26:$B$38,0),MATCH(IF(MONTH($A58)&lt;4,CONCATENATE(RIGHT(YEAR(EDATE($A58,-12)),2),"/",RIGHT(YEAR($A58),2)),CONCATENATE(RIGHT(YEAR($A58),2),"/",RIGHT(YEAR(EDATE($A58,12)),2))),'United States'!$B$26:$N$26,0))</f>
        <v>7827.4294170076801</v>
      </c>
      <c r="G58" s="14">
        <f t="shared" si="7"/>
        <v>23998.725651301036</v>
      </c>
      <c r="K58" s="14">
        <f t="shared" si="17"/>
        <v>10042.192878796723</v>
      </c>
      <c r="L58" s="14">
        <f t="shared" si="18"/>
        <v>9133.8336362267764</v>
      </c>
      <c r="M58" s="14">
        <f t="shared" si="19"/>
        <v>135654.26064360002</v>
      </c>
      <c r="N58" s="14">
        <f t="shared" si="20"/>
        <v>20793.121936345789</v>
      </c>
      <c r="O58" s="14">
        <f t="shared" si="29"/>
        <v>94753.788485471989</v>
      </c>
      <c r="P58" s="14">
        <f t="shared" si="28"/>
        <v>270377.19758044131</v>
      </c>
      <c r="R58" s="14">
        <f t="shared" si="22"/>
        <v>-600.70751692006161</v>
      </c>
      <c r="S58" s="14">
        <f t="shared" si="23"/>
        <v>-180.64915009574906</v>
      </c>
      <c r="T58" s="14">
        <f t="shared" si="24"/>
        <v>1286.6316144000157</v>
      </c>
      <c r="U58" s="14">
        <f t="shared" si="25"/>
        <v>23.337115317870484</v>
      </c>
      <c r="V58" s="14">
        <f t="shared" si="26"/>
        <v>1539.583871486393</v>
      </c>
      <c r="W58" s="14">
        <f t="shared" si="27"/>
        <v>2068.1959341884358</v>
      </c>
      <c r="X58" s="4">
        <f t="shared" si="30"/>
        <v>7.7082614504122571E-3</v>
      </c>
      <c r="Y58">
        <v>31</v>
      </c>
      <c r="Z58" s="21">
        <f t="shared" si="9"/>
        <v>31.966946647783242</v>
      </c>
      <c r="AA58" s="21">
        <f t="shared" si="10"/>
        <v>33.904839052002416</v>
      </c>
      <c r="AB58" s="21">
        <f t="shared" si="11"/>
        <v>358.10303218064513</v>
      </c>
      <c r="AC58" s="21">
        <f t="shared" si="12"/>
        <v>97.67989935483871</v>
      </c>
      <c r="AD58" s="21">
        <f t="shared" si="13"/>
        <v>252.49772312927999</v>
      </c>
      <c r="AE58" s="21">
        <f t="shared" si="14"/>
        <v>774.15244036454953</v>
      </c>
    </row>
    <row r="59" spans="1:31">
      <c r="A59" s="16">
        <v>43040</v>
      </c>
      <c r="B59" s="20">
        <f>INDEX(Argentina!$B$26:$M$38,MATCH(TEXT(A59,"mmmm"),Argentina!$B$26:$B$38,0),MATCH(IF(MONTH($A59)&lt;6,CONCATENATE(RIGHT(YEAR(EDATE($A59,-12)),2),"/",RIGHT(YEAR($A59),2)),CONCATENATE(RIGHT(YEAR($A59),2),"/",RIGHT(YEAR(EDATE($A59,12)),2))),Argentina!$B$26:$M$26,0))</f>
        <v>951.49471414387449</v>
      </c>
      <c r="C59" s="20">
        <f>INDEX(Australia!$B$26:$M$38,MATCH(TEXT($A59,"mmmm"),Australia!$B$26:$B$38,0),MATCH(IF(MONTH($A59)&lt;7,CONCATENATE(RIGHT(YEAR(EDATE($A59,-12)),2),"/",RIGHT(YEAR($A59),2)),CONCATENATE(RIGHT(YEAR($A59),2),"/",RIGHT(YEAR(EDATE($A59,12)),2))),Australia!$B$26:$M$26,0))</f>
        <v>984.37921117149324</v>
      </c>
      <c r="D59" s="20">
        <f>INDEX('EU-27'!$B$26:$N$38,MATCH(TEXT($A59,"mmmm"),'EU-27'!$B$26:$B$38,0),MATCH(IF(MONTH($A59)&lt;4,CONCATENATE(RIGHT(YEAR(EDATE($A59,-12)),2),"/",RIGHT(YEAR($A59),2)),CONCATENATE(RIGHT(YEAR($A59),2),"/",RIGHT(YEAR(EDATE($A59,12)),2))),'EU-27'!$B$26:$N$26,0))</f>
        <v>10658.995714800001</v>
      </c>
      <c r="E59" s="20">
        <f>INDEX('New Zealand'!$B$26:$N$38,MATCH(TEXT($A59,"mmmm"),'New Zealand'!$B$26:$B$38,0),MATCH(IF(MONTH($A59)&lt;6,CONCATENATE(RIGHT(YEAR(EDATE($A59,-12)),2),"/",RIGHT(YEAR($A59),2)),CONCATENATE(RIGHT(YEAR($A59),2),"/",RIGHT(YEAR(EDATE($A59,12)),2))),'New Zealand'!$B$26:$N$26,0))</f>
        <v>2879.3930982354609</v>
      </c>
      <c r="F59" s="20">
        <f>INDEX('United States'!$B$26:$N$38,MATCH(TEXT($A59,"mmmm"),'United States'!$B$26:$B$38,0),MATCH(IF(MONTH($A59)&lt;4,CONCATENATE(RIGHT(YEAR(EDATE($A59,-12)),2),"/",RIGHT(YEAR($A59),2)),CONCATENATE(RIGHT(YEAR($A59),2),"/",RIGHT(YEAR(EDATE($A59,12)),2))),'United States'!$B$26:$N$26,0))</f>
        <v>7603.2096199872003</v>
      </c>
      <c r="G59" s="14">
        <f t="shared" si="7"/>
        <v>23077.472358338029</v>
      </c>
      <c r="K59" s="14">
        <f t="shared" si="17"/>
        <v>10076.428147945348</v>
      </c>
      <c r="L59" s="14">
        <f t="shared" si="18"/>
        <v>9172.8976707443453</v>
      </c>
      <c r="M59" s="14">
        <f t="shared" si="19"/>
        <v>136290.04996080001</v>
      </c>
      <c r="N59" s="14">
        <f t="shared" si="20"/>
        <v>20909.699959214802</v>
      </c>
      <c r="O59" s="14">
        <f t="shared" si="29"/>
        <v>94824.270150547192</v>
      </c>
      <c r="P59" s="14">
        <f t="shared" si="28"/>
        <v>271273.34588925168</v>
      </c>
      <c r="R59" s="14">
        <f t="shared" si="22"/>
        <v>-372.20816291278788</v>
      </c>
      <c r="S59" s="14">
        <f t="shared" si="23"/>
        <v>-77.0084622446102</v>
      </c>
      <c r="T59" s="14">
        <f t="shared" si="24"/>
        <v>2269.5814968000341</v>
      </c>
      <c r="U59" s="14">
        <f t="shared" si="25"/>
        <v>271.47606136131799</v>
      </c>
      <c r="V59" s="14">
        <f t="shared" si="26"/>
        <v>1426.3726969593554</v>
      </c>
      <c r="W59" s="14">
        <f t="shared" si="27"/>
        <v>3518.2136299632257</v>
      </c>
      <c r="X59" s="4">
        <f t="shared" si="30"/>
        <v>1.3139668324102516E-2</v>
      </c>
      <c r="Y59">
        <v>30</v>
      </c>
      <c r="Z59" s="21">
        <f t="shared" si="9"/>
        <v>31.716490471462482</v>
      </c>
      <c r="AA59" s="21">
        <f t="shared" si="10"/>
        <v>32.812640372383107</v>
      </c>
      <c r="AB59" s="21">
        <f t="shared" si="11"/>
        <v>355.29985716000004</v>
      </c>
      <c r="AC59" s="21">
        <f t="shared" si="12"/>
        <v>95.979769941182028</v>
      </c>
      <c r="AD59" s="21">
        <f t="shared" si="13"/>
        <v>253.44032066624001</v>
      </c>
      <c r="AE59" s="21">
        <f t="shared" si="14"/>
        <v>769.24907861126769</v>
      </c>
    </row>
    <row r="60" spans="1:31">
      <c r="A60" s="16">
        <v>43070</v>
      </c>
      <c r="B60" s="20">
        <f>INDEX(Argentina!$B$26:$M$38,MATCH(TEXT(A60,"mmmm"),Argentina!$B$26:$B$38,0),MATCH(IF(MONTH($A60)&lt;6,CONCATENATE(RIGHT(YEAR(EDATE($A60,-12)),2),"/",RIGHT(YEAR($A60),2)),CONCATENATE(RIGHT(YEAR($A60),2),"/",RIGHT(YEAR(EDATE($A60,12)),2))),Argentina!$B$26:$M$26,0))</f>
        <v>929.84505385764248</v>
      </c>
      <c r="C60" s="20">
        <f>INDEX(Australia!$B$26:$M$38,MATCH(TEXT($A60,"mmmm"),Australia!$B$26:$B$38,0),MATCH(IF(MONTH($A60)&lt;7,CONCATENATE(RIGHT(YEAR(EDATE($A60,-12)),2),"/",RIGHT(YEAR($A60),2)),CONCATENATE(RIGHT(YEAR($A60),2),"/",RIGHT(YEAR(EDATE($A60,12)),2))),Australia!$B$26:$M$26,0))</f>
        <v>904.82086865514543</v>
      </c>
      <c r="D60" s="20">
        <f>INDEX('EU-27'!$B$26:$N$38,MATCH(TEXT($A60,"mmmm"),'EU-27'!$B$26:$B$38,0),MATCH(IF(MONTH($A60)&lt;4,CONCATENATE(RIGHT(YEAR(EDATE($A60,-12)),2),"/",RIGHT(YEAR($A60),2)),CONCATENATE(RIGHT(YEAR($A60),2),"/",RIGHT(YEAR(EDATE($A60,12)),2))),'EU-27'!$B$26:$N$26,0))</f>
        <v>11123.190771600002</v>
      </c>
      <c r="E60" s="20">
        <f>INDEX('New Zealand'!$B$26:$N$38,MATCH(TEXT($A60,"mmmm"),'New Zealand'!$B$26:$B$38,0),MATCH(IF(MONTH($A60)&lt;6,CONCATENATE(RIGHT(YEAR(EDATE($A60,-12)),2),"/",RIGHT(YEAR($A60),2)),CONCATENATE(RIGHT(YEAR($A60),2),"/",RIGHT(YEAR(EDATE($A60,12)),2))),'New Zealand'!$B$26:$N$26,0))</f>
        <v>2544.6734487443787</v>
      </c>
      <c r="F60" s="20">
        <f>INDEX('United States'!$B$26:$N$38,MATCH(TEXT($A60,"mmmm"),'United States'!$B$26:$B$38,0),MATCH(IF(MONTH($A60)&lt;4,CONCATENATE(RIGHT(YEAR(EDATE($A60,-12)),2),"/",RIGHT(YEAR($A60),2)),CONCATENATE(RIGHT(YEAR($A60),2),"/",RIGHT(YEAR(EDATE($A60,12)),2))),'United States'!$B$26:$N$26,0))</f>
        <v>7954.7369245497603</v>
      </c>
      <c r="G60" s="14">
        <f t="shared" si="7"/>
        <v>23457.26706740693</v>
      </c>
      <c r="K60" s="14">
        <f t="shared" si="17"/>
        <v>10097.477602353716</v>
      </c>
      <c r="L60" s="14">
        <f t="shared" si="18"/>
        <v>9199.4981443326196</v>
      </c>
      <c r="M60" s="14">
        <f t="shared" si="19"/>
        <v>136807.44516239999</v>
      </c>
      <c r="N60" s="14">
        <f t="shared" si="20"/>
        <v>20842.649909238382</v>
      </c>
      <c r="O60" s="14">
        <f t="shared" si="29"/>
        <v>94915.015294331504</v>
      </c>
      <c r="P60" s="14">
        <f t="shared" si="28"/>
        <v>271862.08611265628</v>
      </c>
      <c r="R60" s="14">
        <f t="shared" si="22"/>
        <v>-194.72384841729399</v>
      </c>
      <c r="S60" s="14">
        <f t="shared" si="23"/>
        <v>-11.15943595171484</v>
      </c>
      <c r="T60" s="14">
        <f t="shared" si="24"/>
        <v>3085.6666679999616</v>
      </c>
      <c r="U60" s="14">
        <f t="shared" si="25"/>
        <v>277.82191875971694</v>
      </c>
      <c r="V60" s="14">
        <f t="shared" si="26"/>
        <v>1334.7465323615907</v>
      </c>
      <c r="W60" s="14">
        <f t="shared" si="27"/>
        <v>4492.3518347523641</v>
      </c>
      <c r="X60" s="4">
        <f t="shared" si="30"/>
        <v>1.6802020792985539E-2</v>
      </c>
      <c r="Y60">
        <v>31</v>
      </c>
      <c r="Z60" s="21">
        <f t="shared" si="9"/>
        <v>29.995001737343305</v>
      </c>
      <c r="AA60" s="21">
        <f t="shared" si="10"/>
        <v>29.187769956617593</v>
      </c>
      <c r="AB60" s="21">
        <f t="shared" si="11"/>
        <v>358.81260553548395</v>
      </c>
      <c r="AC60" s="21">
        <f t="shared" si="12"/>
        <v>82.08624028207673</v>
      </c>
      <c r="AD60" s="21">
        <f t="shared" si="13"/>
        <v>256.60441692096003</v>
      </c>
      <c r="AE60" s="21">
        <f t="shared" si="14"/>
        <v>756.68603443248162</v>
      </c>
    </row>
    <row r="61" spans="1:31">
      <c r="A61" s="16">
        <v>43101</v>
      </c>
      <c r="B61" s="20">
        <f>INDEX(Argentina!$B$26:$M$38,MATCH(TEXT(A61,"mmmm"),Argentina!$B$26:$B$38,0),MATCH(IF(MONTH($A61)&lt;6,CONCATENATE(RIGHT(YEAR(EDATE($A61,-12)),2),"/",RIGHT(YEAR($A61),2)),CONCATENATE(RIGHT(YEAR($A61),2),"/",RIGHT(YEAR(EDATE($A61,12)),2))),Argentina!$B$26:$M$26,0))</f>
        <v>884.62691814202128</v>
      </c>
      <c r="C61" s="20">
        <f>INDEX(Australia!$B$26:$M$38,MATCH(TEXT($A61,"mmmm"),Australia!$B$26:$B$38,0),MATCH(IF(MONTH($A61)&lt;7,CONCATENATE(RIGHT(YEAR(EDATE($A61,-12)),2),"/",RIGHT(YEAR($A61),2)),CONCATENATE(RIGHT(YEAR($A61),2),"/",RIGHT(YEAR(EDATE($A61,12)),2))),Australia!$B$26:$M$26,0))</f>
        <v>797.22297448033282</v>
      </c>
      <c r="D61" s="20">
        <f>INDEX('EU-27'!$B$26:$N$38,MATCH(TEXT($A61,"mmmm"),'EU-27'!$B$26:$B$38,0),MATCH(IF(MONTH($A61)&lt;4,CONCATENATE(RIGHT(YEAR(EDATE($A61,-12)),2),"/",RIGHT(YEAR($A61),2)),CONCATENATE(RIGHT(YEAR($A61),2),"/",RIGHT(YEAR(EDATE($A61,12)),2))),'EU-27'!$B$26:$N$26,0))</f>
        <v>11471.730384</v>
      </c>
      <c r="E61" s="20">
        <f>INDEX('New Zealand'!$B$26:$N$38,MATCH(TEXT($A61,"mmmm"),'New Zealand'!$B$26:$B$38,0),MATCH(IF(MONTH($A61)&lt;6,CONCATENATE(RIGHT(YEAR(EDATE($A61,-12)),2),"/",RIGHT(YEAR($A61),2)),CONCATENATE(RIGHT(YEAR($A61),2),"/",RIGHT(YEAR(EDATE($A61,12)),2))),'New Zealand'!$B$26:$N$26,0))</f>
        <v>2227.5245820322234</v>
      </c>
      <c r="F61" s="20">
        <f>INDEX('United States'!$B$26:$N$38,MATCH(TEXT($A61,"mmmm"),'United States'!$B$26:$B$38,0),MATCH(IF(MONTH($A61)&lt;4,CONCATENATE(RIGHT(YEAR(EDATE($A61,-12)),2),"/",RIGHT(YEAR($A61),2)),CONCATENATE(RIGHT(YEAR($A61),2),"/",RIGHT(YEAR(EDATE($A61,12)),2))),'United States'!$B$26:$N$26,0))</f>
        <v>8121.6903686966398</v>
      </c>
      <c r="G61" s="14">
        <f t="shared" si="7"/>
        <v>23502.79522735122</v>
      </c>
      <c r="K61" s="14">
        <f t="shared" si="17"/>
        <v>10170.115643999421</v>
      </c>
      <c r="L61" s="14">
        <f t="shared" si="18"/>
        <v>9232.9025099318333</v>
      </c>
      <c r="M61" s="14">
        <f t="shared" si="19"/>
        <v>137298.4539468</v>
      </c>
      <c r="N61" s="14">
        <f t="shared" si="20"/>
        <v>20727.815082224464</v>
      </c>
      <c r="O61" s="14">
        <f t="shared" si="29"/>
        <v>95051.133010007994</v>
      </c>
      <c r="P61" s="14">
        <f t="shared" si="28"/>
        <v>272480.42019296379</v>
      </c>
      <c r="R61" s="14">
        <f t="shared" si="22"/>
        <v>-28.246150808819948</v>
      </c>
      <c r="S61" s="14">
        <f t="shared" si="23"/>
        <v>71.079715808278706</v>
      </c>
      <c r="T61" s="14">
        <f t="shared" si="24"/>
        <v>3665.9250563999813</v>
      </c>
      <c r="U61" s="14">
        <f t="shared" si="25"/>
        <v>178.69998604539433</v>
      </c>
      <c r="V61" s="14">
        <f t="shared" si="26"/>
        <v>1279.242221114866</v>
      </c>
      <c r="W61" s="14">
        <f t="shared" si="27"/>
        <v>5166.7008285598131</v>
      </c>
      <c r="X61" s="4">
        <f t="shared" si="30"/>
        <v>1.9328229171494682E-2</v>
      </c>
      <c r="Y61">
        <v>31</v>
      </c>
      <c r="Z61" s="21">
        <f t="shared" si="9"/>
        <v>28.53635219812972</v>
      </c>
      <c r="AA61" s="21">
        <f t="shared" si="10"/>
        <v>25.716870144526865</v>
      </c>
      <c r="AB61" s="21">
        <f t="shared" si="11"/>
        <v>370.05581883870968</v>
      </c>
      <c r="AC61" s="21">
        <f t="shared" si="12"/>
        <v>71.85563167845882</v>
      </c>
      <c r="AD61" s="21">
        <f t="shared" si="13"/>
        <v>261.99001189344</v>
      </c>
      <c r="AE61" s="21">
        <f t="shared" si="14"/>
        <v>758.1546847532652</v>
      </c>
    </row>
    <row r="62" spans="1:31">
      <c r="A62" s="16">
        <v>43132</v>
      </c>
      <c r="B62" s="20">
        <f>INDEX(Argentina!$B$26:$M$38,MATCH(TEXT(A62,"mmmm"),Argentina!$B$26:$B$38,0),MATCH(IF(MONTH($A62)&lt;6,CONCATENATE(RIGHT(YEAR(EDATE($A62,-12)),2),"/",RIGHT(YEAR($A62),2)),CONCATENATE(RIGHT(YEAR($A62),2),"/",RIGHT(YEAR(EDATE($A62,12)),2))),Argentina!$B$26:$M$26,0))</f>
        <v>741.30308808159123</v>
      </c>
      <c r="C62" s="20">
        <f>INDEX(Australia!$B$26:$M$38,MATCH(TEXT($A62,"mmmm"),Australia!$B$26:$B$38,0),MATCH(IF(MONTH($A62)&lt;7,CONCATENATE(RIGHT(YEAR(EDATE($A62,-12)),2),"/",RIGHT(YEAR($A62),2)),CONCATENATE(RIGHT(YEAR($A62),2),"/",RIGHT(YEAR(EDATE($A62,12)),2))),Australia!$B$26:$M$26,0))</f>
        <v>636.98015910515267</v>
      </c>
      <c r="D62" s="20">
        <f>INDEX('EU-27'!$B$26:$N$38,MATCH(TEXT($A62,"mmmm"),'EU-27'!$B$26:$B$38,0),MATCH(IF(MONTH($A62)&lt;4,CONCATENATE(RIGHT(YEAR(EDATE($A62,-12)),2),"/",RIGHT(YEAR($A62),2)),CONCATENATE(RIGHT(YEAR($A62),2),"/",RIGHT(YEAR(EDATE($A62,12)),2))),'EU-27'!$B$26:$N$26,0))</f>
        <v>10643.505712799997</v>
      </c>
      <c r="E62" s="20">
        <f>INDEX('New Zealand'!$B$26:$N$38,MATCH(TEXT($A62,"mmmm"),'New Zealand'!$B$26:$B$38,0),MATCH(IF(MONTH($A62)&lt;6,CONCATENATE(RIGHT(YEAR(EDATE($A62,-12)),2),"/",RIGHT(YEAR($A62),2)),CONCATENATE(RIGHT(YEAR($A62),2),"/",RIGHT(YEAR(EDATE($A62,12)),2))),'New Zealand'!$B$26:$N$26,0))</f>
        <v>1820.1133973997146</v>
      </c>
      <c r="F62" s="20">
        <f>INDEX('United States'!$B$26:$N$38,MATCH(TEXT($A62,"mmmm"),'United States'!$B$26:$B$38,0),MATCH(IF(MONTH($A62)&lt;4,CONCATENATE(RIGHT(YEAR(EDATE($A62,-12)),2),"/",RIGHT(YEAR($A62),2)),CONCATENATE(RIGHT(YEAR($A62),2),"/",RIGHT(YEAR(EDATE($A62,12)),2))),'United States'!$B$26:$N$26,0))</f>
        <v>7476.7831332585602</v>
      </c>
      <c r="G62" s="14">
        <f t="shared" si="7"/>
        <v>21318.685490645017</v>
      </c>
      <c r="K62" s="14">
        <f t="shared" si="17"/>
        <v>10229.86134630971</v>
      </c>
      <c r="L62" s="14">
        <f t="shared" si="18"/>
        <v>9254.4506432296712</v>
      </c>
      <c r="M62" s="14">
        <f t="shared" si="19"/>
        <v>137617.70337359997</v>
      </c>
      <c r="N62" s="14">
        <f t="shared" si="20"/>
        <v>20693.918609667606</v>
      </c>
      <c r="O62" s="14">
        <f t="shared" si="29"/>
        <v>95174.035413482881</v>
      </c>
      <c r="P62" s="14">
        <f t="shared" si="28"/>
        <v>272969.96938628989</v>
      </c>
      <c r="R62" s="14">
        <f t="shared" si="22"/>
        <v>127.78059492910688</v>
      </c>
      <c r="S62" s="14">
        <f t="shared" si="23"/>
        <v>162.47463850101667</v>
      </c>
      <c r="T62" s="14">
        <f t="shared" si="24"/>
        <v>4394.4989999999525</v>
      </c>
      <c r="U62" s="14">
        <f t="shared" si="25"/>
        <v>200.21739612919919</v>
      </c>
      <c r="V62" s="14">
        <f t="shared" si="26"/>
        <v>1494.6518100009562</v>
      </c>
      <c r="W62" s="14">
        <f t="shared" si="27"/>
        <v>6379.6234395602369</v>
      </c>
      <c r="X62" s="4">
        <f t="shared" si="30"/>
        <v>2.3930436853984993E-2</v>
      </c>
      <c r="Y62">
        <v>28</v>
      </c>
      <c r="Z62" s="21">
        <f t="shared" si="9"/>
        <v>26.475110288628258</v>
      </c>
      <c r="AA62" s="21">
        <f t="shared" si="10"/>
        <v>22.749291396612595</v>
      </c>
      <c r="AB62" s="21">
        <f t="shared" si="11"/>
        <v>380.12520402857132</v>
      </c>
      <c r="AC62" s="21">
        <f t="shared" si="12"/>
        <v>65.004049907132668</v>
      </c>
      <c r="AD62" s="21">
        <f t="shared" si="13"/>
        <v>267.02796904494858</v>
      </c>
      <c r="AE62" s="21">
        <f t="shared" si="14"/>
        <v>761.38162466589336</v>
      </c>
    </row>
    <row r="63" spans="1:31">
      <c r="A63" s="16">
        <v>43160</v>
      </c>
      <c r="B63" s="20">
        <f>INDEX(Argentina!$B$26:$M$38,MATCH(TEXT(A63,"mmmm"),Argentina!$B$26:$B$38,0),MATCH(IF(MONTH($A63)&lt;6,CONCATENATE(RIGHT(YEAR(EDATE($A63,-12)),2),"/",RIGHT(YEAR($A63),2)),CONCATENATE(RIGHT(YEAR($A63),2),"/",RIGHT(YEAR(EDATE($A63,12)),2))),Argentina!$B$26:$M$26,0))</f>
        <v>809.86212386120633</v>
      </c>
      <c r="C63" s="20">
        <f>INDEX(Australia!$B$26:$M$38,MATCH(TEXT($A63,"mmmm"),Australia!$B$26:$B$38,0),MATCH(IF(MONTH($A63)&lt;7,CONCATENATE(RIGHT(YEAR(EDATE($A63,-12)),2),"/",RIGHT(YEAR($A63),2)),CONCATENATE(RIGHT(YEAR($A63),2),"/",RIGHT(YEAR(EDATE($A63,12)),2))),Australia!$B$26:$M$26,0))</f>
        <v>653.33181733272329</v>
      </c>
      <c r="D63" s="20">
        <f>INDEX('EU-27'!$B$26:$N$38,MATCH(TEXT($A63,"mmmm"),'EU-27'!$B$26:$B$38,0),MATCH(IF(MONTH($A63)&lt;4,CONCATENATE(RIGHT(YEAR(EDATE($A63,-12)),2),"/",RIGHT(YEAR($A63),2)),CONCATENATE(RIGHT(YEAR($A63),2),"/",RIGHT(YEAR(EDATE($A63,12)),2))),'EU-27'!$B$26:$N$26,0))</f>
        <v>12078.433459200003</v>
      </c>
      <c r="E63" s="20">
        <f>INDEX('New Zealand'!$B$26:$N$38,MATCH(TEXT($A63,"mmmm"),'New Zealand'!$B$26:$B$38,0),MATCH(IF(MONTH($A63)&lt;6,CONCATENATE(RIGHT(YEAR(EDATE($A63,-12)),2),"/",RIGHT(YEAR($A63),2)),CONCATENATE(RIGHT(YEAR($A63),2),"/",RIGHT(YEAR(EDATE($A63,12)),2))),'New Zealand'!$B$26:$N$26,0))</f>
        <v>1813.3815620145906</v>
      </c>
      <c r="F63" s="20">
        <f>INDEX('United States'!$B$26:$N$38,MATCH(TEXT($A63,"mmmm"),'United States'!$B$26:$B$38,0),MATCH(IF(MONTH($A63)&lt;4,CONCATENATE(RIGHT(YEAR(EDATE($A63,-12)),2),"/",RIGHT(YEAR($A63),2)),CONCATENATE(RIGHT(YEAR($A63),2),"/",RIGHT(YEAR(EDATE($A63,12)),2))),'United States'!$B$26:$N$26,0))</f>
        <v>8364.8521132060796</v>
      </c>
      <c r="G63" s="14">
        <f t="shared" si="7"/>
        <v>23719.861075614601</v>
      </c>
      <c r="K63" s="14">
        <f t="shared" si="17"/>
        <v>10308.061258679039</v>
      </c>
      <c r="L63" s="14">
        <f t="shared" si="18"/>
        <v>9270.4102458491216</v>
      </c>
      <c r="M63" s="14">
        <f t="shared" si="19"/>
        <v>137729.69754479997</v>
      </c>
      <c r="N63" s="14">
        <f t="shared" si="20"/>
        <v>20666.701321030472</v>
      </c>
      <c r="O63" s="14">
        <f t="shared" si="29"/>
        <v>95283.722504756166</v>
      </c>
      <c r="P63" s="14">
        <f t="shared" si="28"/>
        <v>273258.59287511482</v>
      </c>
      <c r="R63" s="14">
        <f t="shared" si="22"/>
        <v>287.67006957566809</v>
      </c>
      <c r="S63" s="14">
        <f t="shared" si="23"/>
        <v>213.68111011079236</v>
      </c>
      <c r="T63" s="14">
        <f t="shared" si="24"/>
        <v>4338.8612435999676</v>
      </c>
      <c r="U63" s="14">
        <f t="shared" si="25"/>
        <v>17.75715312304601</v>
      </c>
      <c r="V63" s="14">
        <f t="shared" si="26"/>
        <v>1455.0058733961632</v>
      </c>
      <c r="W63" s="14">
        <f t="shared" si="27"/>
        <v>6312.9754498056718</v>
      </c>
      <c r="X63" s="4">
        <f t="shared" si="30"/>
        <v>2.3648919621510611E-2</v>
      </c>
      <c r="Y63">
        <v>31</v>
      </c>
      <c r="Z63" s="21">
        <f t="shared" si="9"/>
        <v>26.124584640684073</v>
      </c>
      <c r="AA63" s="21">
        <f t="shared" si="10"/>
        <v>21.075219913958815</v>
      </c>
      <c r="AB63" s="21">
        <f t="shared" si="11"/>
        <v>389.62688578064524</v>
      </c>
      <c r="AC63" s="21">
        <f t="shared" si="12"/>
        <v>58.496179419825502</v>
      </c>
      <c r="AD63" s="21">
        <f t="shared" si="13"/>
        <v>269.83393913568</v>
      </c>
      <c r="AE63" s="21">
        <f t="shared" si="14"/>
        <v>765.15680889079363</v>
      </c>
    </row>
    <row r="64" spans="1:31">
      <c r="A64" s="16">
        <v>43191</v>
      </c>
      <c r="B64" s="20">
        <f>INDEX(Argentina!$B$26:$M$38,MATCH(TEXT(A64,"mmmm"),Argentina!$B$26:$B$38,0),MATCH(IF(MONTH($A64)&lt;6,CONCATENATE(RIGHT(YEAR(EDATE($A64,-12)),2),"/",RIGHT(YEAR($A64),2)),CONCATENATE(RIGHT(YEAR($A64),2),"/",RIGHT(YEAR(EDATE($A64,12)),2))),Argentina!$B$26:$M$26,0))</f>
        <v>775.70350741690379</v>
      </c>
      <c r="C64" s="20">
        <f>INDEX(Australia!$B$26:$M$38,MATCH(TEXT($A64,"mmmm"),Australia!$B$26:$B$38,0),MATCH(IF(MONTH($A64)&lt;7,CONCATENATE(RIGHT(YEAR(EDATE($A64,-12)),2),"/",RIGHT(YEAR($A64),2)),CONCATENATE(RIGHT(YEAR($A64),2),"/",RIGHT(YEAR(EDATE($A64,12)),2))),Australia!$B$26:$M$26,0))</f>
        <v>653.83202662713052</v>
      </c>
      <c r="D64" s="20">
        <f>INDEX('EU-27'!$B$26:$N$38,MATCH(TEXT($A64,"mmmm"),'EU-27'!$B$26:$B$38,0),MATCH(IF(MONTH($A64)&lt;4,CONCATENATE(RIGHT(YEAR(EDATE($A64,-12)),2),"/",RIGHT(YEAR($A64),2)),CONCATENATE(RIGHT(YEAR($A64),2),"/",RIGHT(YEAR(EDATE($A64,12)),2))),'EU-27'!$B$26:$N$26,0))</f>
        <v>12140.374044000006</v>
      </c>
      <c r="E64" s="20">
        <f>INDEX('New Zealand'!$B$26:$N$38,MATCH(TEXT($A64,"mmmm"),'New Zealand'!$B$26:$B$38,0),MATCH(IF(MONTH($A64)&lt;6,CONCATENATE(RIGHT(YEAR(EDATE($A64,-12)),2),"/",RIGHT(YEAR($A64),2)),CONCATENATE(RIGHT(YEAR($A64),2),"/",RIGHT(YEAR(EDATE($A64,12)),2))),'New Zealand'!$B$26:$N$26,0))</f>
        <v>1446.5397612435302</v>
      </c>
      <c r="F64" s="20">
        <f>INDEX('United States'!$B$26:$N$38,MATCH(TEXT($A64,"mmmm"),'United States'!$B$26:$B$38,0),MATCH(IF(MONTH($A64)&lt;4,CONCATENATE(RIGHT(YEAR(EDATE($A64,-12)),2),"/",RIGHT(YEAR($A64),2)),CONCATENATE(RIGHT(YEAR($A64),2),"/",RIGHT(YEAR(EDATE($A64,12)),2))),'United States'!$B$26:$N$26,0))</f>
        <v>8110.6776085286401</v>
      </c>
      <c r="G64" s="14">
        <f t="shared" si="7"/>
        <v>23127.12694781621</v>
      </c>
      <c r="K64" s="14">
        <f t="shared" si="17"/>
        <v>10372.849705522431</v>
      </c>
      <c r="L64" s="14">
        <f t="shared" si="18"/>
        <v>9301.4254362920583</v>
      </c>
      <c r="M64" s="14">
        <f t="shared" si="19"/>
        <v>137863.73704800001</v>
      </c>
      <c r="N64" s="14">
        <f t="shared" si="20"/>
        <v>20707.512034700128</v>
      </c>
      <c r="O64" s="14">
        <f t="shared" si="29"/>
        <v>95318.963337293782</v>
      </c>
      <c r="P64" s="14">
        <f>SUM(G53:G64)</f>
        <v>273564.48756180838</v>
      </c>
      <c r="Q64" s="4"/>
      <c r="R64" s="14">
        <f t="shared" si="22"/>
        <v>338.29048967292329</v>
      </c>
      <c r="S64" s="14">
        <f t="shared" si="23"/>
        <v>284.55053241771748</v>
      </c>
      <c r="T64" s="14">
        <f t="shared" si="24"/>
        <v>4333.2285155999998</v>
      </c>
      <c r="U64" s="14">
        <f t="shared" si="25"/>
        <v>-25.79152135723416</v>
      </c>
      <c r="V64" s="14">
        <f t="shared" si="26"/>
        <v>1320.650199346579</v>
      </c>
      <c r="W64" s="14">
        <f t="shared" si="27"/>
        <v>6250.9282156798872</v>
      </c>
      <c r="X64" s="4">
        <f>P64/P52-1</f>
        <v>2.3384254173152152E-2</v>
      </c>
      <c r="Y64">
        <v>30</v>
      </c>
      <c r="Z64" s="21">
        <f t="shared" si="9"/>
        <v>25.856783580563459</v>
      </c>
      <c r="AA64" s="21">
        <f t="shared" si="10"/>
        <v>21.794400887571019</v>
      </c>
      <c r="AB64" s="21">
        <f t="shared" si="11"/>
        <v>404.67913480000021</v>
      </c>
      <c r="AC64" s="21">
        <f t="shared" si="12"/>
        <v>48.217992041451005</v>
      </c>
      <c r="AD64" s="21">
        <f t="shared" si="13"/>
        <v>270.355920284288</v>
      </c>
      <c r="AE64" s="21">
        <f t="shared" si="14"/>
        <v>770.90423159387365</v>
      </c>
    </row>
    <row r="65" spans="1:31">
      <c r="A65" s="16">
        <v>43221</v>
      </c>
      <c r="B65" s="20">
        <f>INDEX(Argentina!$B$26:$M$38,MATCH(TEXT(A65,"mmmm"),Argentina!$B$26:$B$38,0),MATCH(IF(MONTH($A65)&lt;6,CONCATENATE(RIGHT(YEAR(EDATE($A65,-12)),2),"/",RIGHT(YEAR($A65),2)),CONCATENATE(RIGHT(YEAR($A65),2),"/",RIGHT(YEAR(EDATE($A65,12)),2))),Argentina!$B$26:$M$26,0))</f>
        <v>798.19958201925988</v>
      </c>
      <c r="C65" s="20">
        <f>INDEX(Australia!$B$26:$M$38,MATCH(TEXT($A65,"mmmm"),Australia!$B$26:$B$38,0),MATCH(IF(MONTH($A65)&lt;7,CONCATENATE(RIGHT(YEAR(EDATE($A65,-12)),2),"/",RIGHT(YEAR($A65),2)),CONCATENATE(RIGHT(YEAR($A65),2),"/",RIGHT(YEAR(EDATE($A65,12)),2))),Australia!$B$26:$M$26,0))</f>
        <v>689.10981867441023</v>
      </c>
      <c r="D65" s="20">
        <f>INDEX('EU-27'!$B$26:$N$38,MATCH(TEXT($A65,"mmmm"),'EU-27'!$B$26:$B$38,0),MATCH(IF(MONTH($A65)&lt;4,CONCATENATE(RIGHT(YEAR(EDATE($A65,-12)),2),"/",RIGHT(YEAR($A65),2)),CONCATENATE(RIGHT(YEAR($A65),2),"/",RIGHT(YEAR(EDATE($A65,12)),2))),'EU-27'!$B$26:$N$26,0))</f>
        <v>12781.650415200002</v>
      </c>
      <c r="E65" s="20">
        <f>INDEX('New Zealand'!$B$26:$N$38,MATCH(TEXT($A65,"mmmm"),'New Zealand'!$B$26:$B$38,0),MATCH(IF(MONTH($A65)&lt;6,CONCATENATE(RIGHT(YEAR(EDATE($A65,-12)),2),"/",RIGHT(YEAR($A65),2)),CONCATENATE(RIGHT(YEAR($A65),2),"/",RIGHT(YEAR(EDATE($A65,12)),2))),'New Zealand'!$B$26:$N$26,0))</f>
        <v>844.01710093013435</v>
      </c>
      <c r="F65" s="20">
        <f>INDEX('United States'!$B$26:$N$38,MATCH(TEXT($A65,"mmmm"),'United States'!$B$26:$B$38,0),MATCH(IF(MONTH($A65)&lt;4,CONCATENATE(RIGHT(YEAR(EDATE($A65,-12)),2),"/",RIGHT(YEAR($A65),2)),CONCATENATE(RIGHT(YEAR($A65),2),"/",RIGHT(YEAR(EDATE($A65,12)),2))),'United States'!$B$26:$N$26,0))</f>
        <v>8427.4045909603192</v>
      </c>
      <c r="G65" s="14">
        <f t="shared" ref="G65" si="31">SUM(B65:F65)</f>
        <v>23540.381507784125</v>
      </c>
      <c r="K65" s="14">
        <f t="shared" ref="K65:K67" si="32">SUM(B54:B65)</f>
        <v>10389.00886232527</v>
      </c>
      <c r="L65" s="14">
        <f t="shared" ref="L65:L67" si="33">SUM(C54:C65)</f>
        <v>9326.2709240942713</v>
      </c>
      <c r="M65" s="14">
        <f t="shared" ref="M65:M67" si="34">SUM(D54:D65)</f>
        <v>138092.10532200002</v>
      </c>
      <c r="N65" s="14">
        <f t="shared" ref="N65:N67" si="35">SUM(E54:E65)</f>
        <v>20756.832760604637</v>
      </c>
      <c r="O65" s="14">
        <f t="shared" ref="O65:O67" si="36">SUM(F54:F65)</f>
        <v>95397.814700096642</v>
      </c>
      <c r="P65" s="14">
        <f t="shared" ref="P65:P67" si="37">SUM(G54:G65)</f>
        <v>273962.03256912081</v>
      </c>
      <c r="R65" s="14">
        <f t="shared" si="22"/>
        <v>313.06649805268898</v>
      </c>
      <c r="S65" s="14">
        <f t="shared" si="23"/>
        <v>326.48414859033073</v>
      </c>
      <c r="T65" s="14">
        <f t="shared" si="24"/>
        <v>4449.0781920000154</v>
      </c>
      <c r="U65" s="14">
        <f t="shared" si="25"/>
        <v>29.488929720078886</v>
      </c>
      <c r="V65" s="14">
        <f t="shared" si="26"/>
        <v>1250.1685342713608</v>
      </c>
      <c r="W65" s="14">
        <f t="shared" si="27"/>
        <v>6368.2863026344567</v>
      </c>
      <c r="X65" s="4">
        <f t="shared" ref="X65:X67" si="38">P65/P53-1</f>
        <v>2.3798337560148042E-2</v>
      </c>
      <c r="Y65">
        <v>31</v>
      </c>
      <c r="Z65" s="21">
        <f t="shared" ref="Z65:Z67" si="39">B65/$Y65</f>
        <v>25.748373613524514</v>
      </c>
      <c r="AA65" s="21">
        <f t="shared" ref="AA65:AA67" si="40">C65/$Y65</f>
        <v>22.229348989497105</v>
      </c>
      <c r="AB65" s="21">
        <f t="shared" ref="AB65:AB67" si="41">D65/$Y65</f>
        <v>412.31130371612909</v>
      </c>
      <c r="AC65" s="21">
        <f t="shared" ref="AC65:AC67" si="42">E65/$Y65</f>
        <v>27.226358094520464</v>
      </c>
      <c r="AD65" s="21">
        <f t="shared" ref="AD65:AD67" si="43">F65/$Y65</f>
        <v>271.85176099871995</v>
      </c>
      <c r="AE65" s="21">
        <f t="shared" ref="AE65:AE67" si="44">SUM(Z65:AD65)</f>
        <v>759.36714541239121</v>
      </c>
    </row>
    <row r="66" spans="1:31">
      <c r="A66" s="16">
        <v>43252</v>
      </c>
      <c r="B66" s="20">
        <f>INDEX(Argentina!$B$26:$N$38,MATCH(TEXT(A66,"mmmm"),Argentina!$B$26:$B$38,0),MATCH(IF(MONTH($A66)&lt;6,CONCATENATE(RIGHT(YEAR(EDATE($A66,-12)),2),"/",RIGHT(YEAR($A66),2)),CONCATENATE(RIGHT(YEAR($A66),2),"/",RIGHT(YEAR(EDATE($A66,12)),2))),Argentina!$B$26:$N$26,0))</f>
        <v>833.67134054216501</v>
      </c>
      <c r="C66" s="20">
        <f>INDEX(Australia!$B$26:$M$38,MATCH(TEXT($A66,"mmmm"),Australia!$B$26:$B$38,0),MATCH(IF(MONTH($A66)&lt;7,CONCATENATE(RIGHT(YEAR(EDATE($A66,-12)),2),"/",RIGHT(YEAR($A66),2)),CONCATENATE(RIGHT(YEAR($A66),2),"/",RIGHT(YEAR(EDATE($A66,12)),2))),Australia!$B$26:$M$26,0))</f>
        <v>646.52435820906908</v>
      </c>
      <c r="D66" s="20">
        <f>INDEX('EU-27'!$B$26:$N$38,MATCH(TEXT($A66,"mmmm"),'EU-27'!$B$26:$B$38,0),MATCH(IF(MONTH($A66)&lt;4,CONCATENATE(RIGHT(YEAR(EDATE($A66,-12)),2),"/",RIGHT(YEAR($A66),2)),CONCATENATE(RIGHT(YEAR($A66),2),"/",RIGHT(YEAR(EDATE($A66,12)),2))),'EU-27'!$B$26:$N$26,0))</f>
        <v>11980.122932400001</v>
      </c>
      <c r="E66" s="20">
        <f>INDEX('New Zealand'!$B$26:$N$38,MATCH(TEXT($A66,"mmmm"),'New Zealand'!$B$26:$B$38,0),MATCH(IF(MONTH($A66)&lt;6,CONCATENATE(RIGHT(YEAR(EDATE($A66,-12)),2),"/",RIGHT(YEAR($A66),2)),CONCATENATE(RIGHT(YEAR($A66),2),"/",RIGHT(YEAR(EDATE($A66,12)),2))),'New Zealand'!$B$26:$N$26,0))</f>
        <v>192.3489793245125</v>
      </c>
      <c r="F66" s="20">
        <f>INDEX('United States'!$B$26:$N$38,MATCH(TEXT($A66,"mmmm"),'United States'!$B$26:$B$38,0),MATCH(IF(MONTH($A66)&lt;4,CONCATENATE(RIGHT(YEAR(EDATE($A66,-12)),2),"/",RIGHT(YEAR($A66),2)),CONCATENATE(RIGHT(YEAR($A66),2),"/",RIGHT(YEAR(EDATE($A66,12)),2))),'United States'!$B$26:$N$26,0))</f>
        <v>8056.05431809536</v>
      </c>
      <c r="G66" s="14">
        <f t="shared" ref="G66:G67" si="45">SUM(B66:F66)</f>
        <v>21708.721928571107</v>
      </c>
      <c r="K66" s="14">
        <f t="shared" si="32"/>
        <v>10427.033250947094</v>
      </c>
      <c r="L66" s="14">
        <f t="shared" si="33"/>
        <v>9324.7281526013503</v>
      </c>
      <c r="M66" s="14">
        <f t="shared" si="34"/>
        <v>138225.67866840004</v>
      </c>
      <c r="N66" s="14">
        <f t="shared" si="35"/>
        <v>20776.31525992915</v>
      </c>
      <c r="O66" s="14">
        <f t="shared" si="36"/>
        <v>95498.251072828789</v>
      </c>
      <c r="P66" s="14">
        <f t="shared" si="37"/>
        <v>274252.00640470639</v>
      </c>
      <c r="R66" s="14">
        <f t="shared" si="22"/>
        <v>330.6408636231954</v>
      </c>
      <c r="S66" s="14">
        <f t="shared" si="23"/>
        <v>308.96379255028842</v>
      </c>
      <c r="T66" s="14">
        <f t="shared" si="24"/>
        <v>4301.3259096000402</v>
      </c>
      <c r="U66" s="14">
        <f t="shared" si="25"/>
        <v>19.127638411566295</v>
      </c>
      <c r="V66" s="14">
        <f t="shared" si="26"/>
        <v>1223.2973994614149</v>
      </c>
      <c r="W66" s="14">
        <f t="shared" si="27"/>
        <v>6183.355603646487</v>
      </c>
      <c r="X66" s="4">
        <f t="shared" si="38"/>
        <v>2.3066313741532118E-2</v>
      </c>
      <c r="Y66">
        <v>30</v>
      </c>
      <c r="Z66" s="21">
        <f t="shared" si="39"/>
        <v>27.789044684738833</v>
      </c>
      <c r="AA66" s="21">
        <f t="shared" si="40"/>
        <v>21.550811940302303</v>
      </c>
      <c r="AB66" s="21">
        <f t="shared" si="41"/>
        <v>399.33743108000004</v>
      </c>
      <c r="AC66" s="21">
        <f t="shared" si="42"/>
        <v>6.4116326441504166</v>
      </c>
      <c r="AD66" s="21">
        <f t="shared" si="43"/>
        <v>268.53514393651199</v>
      </c>
      <c r="AE66" s="21">
        <f t="shared" si="44"/>
        <v>723.62406428570353</v>
      </c>
    </row>
    <row r="67" spans="1:31">
      <c r="A67" s="16">
        <v>43282</v>
      </c>
      <c r="B67" s="20">
        <f>INDEX(Argentina!$B$26:$N$38,MATCH(TEXT(A67,"mmmm"),Argentina!$B$26:$B$38,0),MATCH(IF(MONTH($A67)&lt;6,CONCATENATE(RIGHT(YEAR(EDATE($A67,-12)),2),"/",RIGHT(YEAR($A67),2)),CONCATENATE(RIGHT(YEAR($A67),2),"/",RIGHT(YEAR(EDATE($A67,12)),2))),Argentina!$B$26:$N$26,0))</f>
        <v>897</v>
      </c>
      <c r="C67" s="20">
        <f>INDEX(Australia!$B$26:$N$38,MATCH(TEXT($A67,"mmmm"),Australia!$B$26:$B$38,0),MATCH(IF(MONTH($A67)&lt;7,CONCATENATE(RIGHT(YEAR(EDATE($A67,-12)),2),"/",RIGHT(YEAR($A67),2)),CONCATENATE(RIGHT(YEAR($A67),2),"/",RIGHT(YEAR(EDATE($A67,12)),2))),Australia!$B$26:$N$26,0))</f>
        <v>654.7577073014869</v>
      </c>
      <c r="D67" s="20">
        <f>INDEX('EU-27'!$B$26:$N$38,MATCH(TEXT($A67,"mmmm"),'EU-27'!$B$26:$B$38,0),MATCH(IF(MONTH($A67)&lt;4,CONCATENATE(RIGHT(YEAR(EDATE($A67,-12)),2),"/",RIGHT(YEAR($A67),2)),CONCATENATE(RIGHT(YEAR($A67),2),"/",RIGHT(YEAR(EDATE($A67,12)),2))),'EU-27'!$B$26:$N$26,0))</f>
        <v>11932.5846504</v>
      </c>
      <c r="E67" s="20">
        <f>INDEX('New Zealand'!$B$26:$N$38,MATCH(TEXT($A67,"mmmm"),'New Zealand'!$B$26:$B$38,0),MATCH(IF(MONTH($A67)&lt;6,CONCATENATE(RIGHT(YEAR(EDATE($A67,-12)),2),"/",RIGHT(YEAR($A67),2)),CONCATENATE(RIGHT(YEAR($A67),2),"/",RIGHT(YEAR(EDATE($A67,12)),2))),'New Zealand'!$B$26:$N$26,0))</f>
        <v>254.04953763446179</v>
      </c>
      <c r="F67" s="20">
        <f>INDEX('United States'!$B$26:$N$38,MATCH(TEXT($A67,"mmmm"),'United States'!$B$26:$B$38,0),MATCH(IF(MONTH($A67)&lt;4,CONCATENATE(RIGHT(YEAR(EDATE($A67,-12)),2),"/",RIGHT(YEAR($A67),2)),CONCATENATE(RIGHT(YEAR($A67),2),"/",RIGHT(YEAR(EDATE($A67,12)),2))),'United States'!$B$26:$N$26,0))</f>
        <v>8074.115244770881</v>
      </c>
      <c r="G67" s="14">
        <f t="shared" si="45"/>
        <v>21812.507140106831</v>
      </c>
      <c r="K67" s="14">
        <f t="shared" si="32"/>
        <v>10462.612906560287</v>
      </c>
      <c r="L67" s="14">
        <f t="shared" si="33"/>
        <v>9321.056958432895</v>
      </c>
      <c r="M67" s="14">
        <f t="shared" si="34"/>
        <v>138333.24434999999</v>
      </c>
      <c r="N67" s="14">
        <f t="shared" si="35"/>
        <v>20789.517117563613</v>
      </c>
      <c r="O67" s="14">
        <f t="shared" si="36"/>
        <v>95525.122207638691</v>
      </c>
      <c r="P67" s="14">
        <f t="shared" si="37"/>
        <v>274431.55354019551</v>
      </c>
      <c r="R67" s="14">
        <f t="shared" si="22"/>
        <v>345.67154786112587</v>
      </c>
      <c r="S67" s="14">
        <f t="shared" si="23"/>
        <v>283.4794669600542</v>
      </c>
      <c r="T67" s="14">
        <f t="shared" si="24"/>
        <v>4075.8031343999901</v>
      </c>
      <c r="U67" s="14">
        <f t="shared" si="25"/>
        <v>15.824139991462289</v>
      </c>
      <c r="V67" s="14">
        <f t="shared" si="26"/>
        <v>1091.5847878521163</v>
      </c>
      <c r="W67" s="14">
        <f t="shared" si="27"/>
        <v>5812.3630770648015</v>
      </c>
      <c r="X67" s="4">
        <f t="shared" si="38"/>
        <v>2.1637929393814481E-2</v>
      </c>
      <c r="Y67">
        <v>31</v>
      </c>
      <c r="Z67" s="21">
        <f t="shared" si="39"/>
        <v>28.93548387096774</v>
      </c>
      <c r="AA67" s="21">
        <f t="shared" si="40"/>
        <v>21.121216364564095</v>
      </c>
      <c r="AB67" s="21">
        <f t="shared" si="41"/>
        <v>384.92208549677417</v>
      </c>
      <c r="AC67" s="21">
        <f t="shared" si="42"/>
        <v>8.1951463753052192</v>
      </c>
      <c r="AD67" s="21">
        <f t="shared" si="43"/>
        <v>260.45533047648001</v>
      </c>
      <c r="AE67" s="21">
        <f t="shared" si="44"/>
        <v>703.62926258409129</v>
      </c>
    </row>
    <row r="68" spans="1:31">
      <c r="A68" s="16">
        <v>43313</v>
      </c>
      <c r="B68" s="20">
        <f>INDEX(Argentina!$B$26:$N$38,MATCH(TEXT(A68,"mmmm"),Argentina!$B$26:$B$38,0),MATCH(IF(MONTH($A68)&lt;6,CONCATENATE(RIGHT(YEAR(EDATE($A68,-12)),2),"/",RIGHT(YEAR($A68),2)),CONCATENATE(RIGHT(YEAR($A68),2),"/",RIGHT(YEAR(EDATE($A68,12)),2))),Argentina!$B$26:$N$26,0))</f>
        <v>947.5</v>
      </c>
      <c r="C68" s="20">
        <f>INDEX(Australia!$B$26:$N$38,MATCH(TEXT($A68,"mmmm"),Australia!$B$26:$B$38,0),MATCH(IF(MONTH($A68)&lt;7,CONCATENATE(RIGHT(YEAR(EDATE($A68,-12)),2),"/",RIGHT(YEAR($A68),2)),CONCATENATE(RIGHT(YEAR($A68),2),"/",RIGHT(YEAR(EDATE($A68,12)),2))),Australia!$B$26:$N$26,0))</f>
        <v>736.45790382921086</v>
      </c>
      <c r="D68" s="20">
        <f>INDEX('EU-27'!$B$26:$N$38,MATCH(TEXT($A68,"mmmm"),'EU-27'!$B$26:$B$38,0),MATCH(IF(MONTH($A68)&lt;4,CONCATENATE(RIGHT(YEAR(EDATE($A68,-12)),2),"/",RIGHT(YEAR($A68),2)),CONCATENATE(RIGHT(YEAR($A68),2),"/",RIGHT(YEAR(EDATE($A68,12)),2))),'EU-27'!$B$26:$N$26,0))</f>
        <v>11498.505265200001</v>
      </c>
      <c r="E68" s="20">
        <f>INDEX('New Zealand'!$B$26:$N$38,MATCH(TEXT($A68,"mmmm"),'New Zealand'!$B$26:$B$38,0),MATCH(IF(MONTH($A68)&lt;6,CONCATENATE(RIGHT(YEAR(EDATE($A68,-12)),2),"/",RIGHT(YEAR($A68),2)),CONCATENATE(RIGHT(YEAR($A68),2),"/",RIGHT(YEAR(EDATE($A68,12)),2))),'New Zealand'!$B$26:$N$26,0))</f>
        <v>1343.0450920195331</v>
      </c>
      <c r="F68" s="20">
        <f>INDEX('United States'!$B$26:$N$38,MATCH(TEXT($A68,"mmmm"),'United States'!$B$26:$B$38,0),MATCH(IF(MONTH($A68)&lt;4,CONCATENATE(RIGHT(YEAR(EDATE($A68,-12)),2),"/",RIGHT(YEAR($A68),2)),CONCATENATE(RIGHT(YEAR($A68),2),"/",RIGHT(YEAR(EDATE($A68,12)),2))),'United States'!$B$26:$N$26,0))</f>
        <v>8037.1123706063991</v>
      </c>
      <c r="G68" s="14">
        <f t="shared" ref="G68:G76" si="46">SUM(B68:F68)</f>
        <v>22562.620631655143</v>
      </c>
      <c r="K68" s="14">
        <f t="shared" ref="K68:K77" si="47">SUM(B57:B68)</f>
        <v>10499.045969669667</v>
      </c>
      <c r="L68" s="14">
        <f t="shared" ref="L68:L77" si="48">SUM(C57:C68)</f>
        <v>9313.6307648110542</v>
      </c>
      <c r="M68" s="14">
        <f t="shared" ref="M68:M77" si="49">SUM(D57:D68)</f>
        <v>138347.19020760001</v>
      </c>
      <c r="N68" s="14">
        <f t="shared" ref="N68:N77" si="50">SUM(E57:E68)</f>
        <v>20849.227079578541</v>
      </c>
      <c r="O68" s="14">
        <f t="shared" ref="O68:O77" si="51">SUM(F57:F68)</f>
        <v>95611.462247355841</v>
      </c>
      <c r="P68" s="14">
        <f t="shared" ref="P68:P77" si="52">SUM(G57:G68)</f>
        <v>274620.55626901513</v>
      </c>
      <c r="R68" s="14">
        <f t="shared" si="22"/>
        <v>407.40739030463192</v>
      </c>
      <c r="S68" s="14">
        <f t="shared" si="23"/>
        <v>269.23037020860465</v>
      </c>
      <c r="T68" s="14">
        <f t="shared" si="24"/>
        <v>3758.0007360000163</v>
      </c>
      <c r="U68" s="14">
        <f t="shared" si="25"/>
        <v>95.771626718669722</v>
      </c>
      <c r="V68" s="14">
        <f t="shared" si="26"/>
        <v>1020.6626123702445</v>
      </c>
      <c r="W68" s="14">
        <f t="shared" si="27"/>
        <v>5551.0727356021525</v>
      </c>
      <c r="X68" s="4">
        <f t="shared" ref="X68:X77" si="53">P68/P56-1</f>
        <v>2.0630629169482884E-2</v>
      </c>
      <c r="Y68">
        <v>31</v>
      </c>
      <c r="Z68" s="21">
        <f t="shared" ref="Z68:Z76" si="54">B68/$Y68</f>
        <v>30.56451612903226</v>
      </c>
      <c r="AA68" s="21">
        <f t="shared" ref="AA68:AA77" si="55">C68/$Y68</f>
        <v>23.756706575135834</v>
      </c>
      <c r="AB68" s="21">
        <f t="shared" ref="AB68:AB77" si="56">D68/$Y68</f>
        <v>370.91952468387103</v>
      </c>
      <c r="AC68" s="21">
        <f t="shared" ref="AC68:AC77" si="57">E68/$Y68</f>
        <v>43.32403522643655</v>
      </c>
      <c r="AD68" s="21">
        <f t="shared" ref="AD68:AD77" si="58">F68/$Y68</f>
        <v>259.26168937439996</v>
      </c>
      <c r="AE68" s="21">
        <f t="shared" ref="AE68:AE77" si="59">SUM(Z68:AD68)</f>
        <v>727.82647198887571</v>
      </c>
    </row>
    <row r="69" spans="1:31">
      <c r="A69" s="16">
        <v>43344</v>
      </c>
      <c r="B69" s="20">
        <f>INDEX(Argentina!$B$26:$N$38,MATCH(TEXT(A69,"mmmm"),Argentina!$B$26:$B$38,0),MATCH(IF(MONTH($A69)&lt;6,CONCATENATE(RIGHT(YEAR(EDATE($A69,-12)),2),"/",RIGHT(YEAR($A69),2)),CONCATENATE(RIGHT(YEAR($A69),2),"/",RIGHT(YEAR(EDATE($A69,12)),2))),Argentina!$B$26:$N$26,0))</f>
        <v>974.1</v>
      </c>
      <c r="C69" s="20">
        <f>INDEX(Australia!$B$26:$N$38,MATCH(TEXT($A69,"mmmm"),Australia!$B$26:$B$38,0),MATCH(IF(MONTH($A69)&lt;7,CONCATENATE(RIGHT(YEAR(EDATE($A69,-12)),2),"/",RIGHT(YEAR($A69),2)),CONCATENATE(RIGHT(YEAR($A69),2),"/",RIGHT(YEAR(EDATE($A69,12)),2))),Australia!$B$26:$N$26,0))</f>
        <v>897.62247099024205</v>
      </c>
      <c r="D69" s="20">
        <f>INDEX('EU-27'!$B$26:$N$38,MATCH(TEXT($A69,"mmmm"),'EU-27'!$B$26:$B$38,0),MATCH(IF(MONTH($A69)&lt;4,CONCATENATE(RIGHT(YEAR(EDATE($A69,-12)),2),"/",RIGHT(YEAR($A69),2)),CONCATENATE(RIGHT(YEAR($A69),2),"/",RIGHT(YEAR(EDATE($A69,12)),2))),'EU-27'!$B$26:$N$26,0))</f>
        <v>10923.792200400003</v>
      </c>
      <c r="E69" s="20">
        <f>INDEX('New Zealand'!$B$26:$N$38,MATCH(TEXT($A69,"mmmm"),'New Zealand'!$B$26:$B$38,0),MATCH(IF(MONTH($A69)&lt;6,CONCATENATE(RIGHT(YEAR(EDATE($A69,-12)),2),"/",RIGHT(YEAR($A69),2)),CONCATENATE(RIGHT(YEAR($A69),2),"/",RIGHT(YEAR(EDATE($A69,12)),2))),'New Zealand'!$B$26:$N$26,0))</f>
        <v>2604.1883683223541</v>
      </c>
      <c r="F69" s="20">
        <f>INDEX('United States'!$B$26:$N$38,MATCH(TEXT($A69,"mmmm"),'United States'!$B$26:$B$38,0),MATCH(IF(MONTH($A69)&lt;4,CONCATENATE(RIGHT(YEAR(EDATE($A69,-12)),2),"/",RIGHT(YEAR($A69),2)),CONCATENATE(RIGHT(YEAR($A69),2),"/",RIGHT(YEAR(EDATE($A69,12)),2))),'United States'!$B$26:$N$26,0))</f>
        <v>7662.6785248943997</v>
      </c>
      <c r="G69" s="14">
        <f t="shared" si="46"/>
        <v>23062.381564607</v>
      </c>
      <c r="K69" s="14">
        <f t="shared" si="47"/>
        <v>10534.281674145945</v>
      </c>
      <c r="L69" s="14">
        <f t="shared" si="48"/>
        <v>9306.0893269884709</v>
      </c>
      <c r="M69" s="14">
        <f t="shared" si="49"/>
        <v>138334.07954760003</v>
      </c>
      <c r="N69" s="14">
        <f t="shared" si="50"/>
        <v>20997.351807900894</v>
      </c>
      <c r="O69" s="14">
        <f t="shared" si="51"/>
        <v>95716.74423456192</v>
      </c>
      <c r="P69" s="14">
        <f t="shared" si="52"/>
        <v>274888.54659119726</v>
      </c>
      <c r="R69" s="14">
        <f t="shared" si="22"/>
        <v>480.27084267517967</v>
      </c>
      <c r="S69" s="14">
        <f t="shared" si="23"/>
        <v>241.08142200117618</v>
      </c>
      <c r="T69" s="14">
        <f t="shared" si="24"/>
        <v>3250.5307896000159</v>
      </c>
      <c r="U69" s="14">
        <f t="shared" si="25"/>
        <v>283.84247206563668</v>
      </c>
      <c r="V69" s="14">
        <f t="shared" si="26"/>
        <v>1052.8198720608052</v>
      </c>
      <c r="W69" s="14">
        <f t="shared" si="27"/>
        <v>5308.5453984028427</v>
      </c>
      <c r="X69" s="4">
        <f t="shared" si="53"/>
        <v>1.9691911027948761E-2</v>
      </c>
      <c r="Y69">
        <v>30</v>
      </c>
      <c r="Z69" s="21">
        <f t="shared" si="54"/>
        <v>32.47</v>
      </c>
      <c r="AA69" s="21">
        <f t="shared" si="55"/>
        <v>29.920749033008068</v>
      </c>
      <c r="AB69" s="21">
        <f t="shared" si="56"/>
        <v>364.12640668000012</v>
      </c>
      <c r="AC69" s="21">
        <f t="shared" si="57"/>
        <v>86.806278944078471</v>
      </c>
      <c r="AD69" s="21">
        <f t="shared" si="58"/>
        <v>255.42261749648</v>
      </c>
      <c r="AE69" s="21">
        <f t="shared" si="59"/>
        <v>768.74605215356667</v>
      </c>
    </row>
    <row r="70" spans="1:31">
      <c r="A70" s="16">
        <v>43374</v>
      </c>
      <c r="B70" s="20">
        <f>INDEX(Argentina!$B$26:$N$38,MATCH(TEXT(A70,"mmmm"),Argentina!$B$26:$B$38,0),MATCH(IF(MONTH($A70)&lt;6,CONCATENATE(RIGHT(YEAR(EDATE($A70,-12)),2),"/",RIGHT(YEAR($A70),2)),CONCATENATE(RIGHT(YEAR($A70),2),"/",RIGHT(YEAR(EDATE($A70,12)),2))),Argentina!$B$26:$N$26,0))</f>
        <v>1011.4</v>
      </c>
      <c r="C70" s="20">
        <f>INDEX(Australia!$B$26:$N$38,MATCH(TEXT($A70,"mmmm"),Australia!$B$26:$B$38,0),MATCH(IF(MONTH($A70)&lt;7,CONCATENATE(RIGHT(YEAR(EDATE($A70,-12)),2),"/",RIGHT(YEAR($A70),2)),CONCATENATE(RIGHT(YEAR($A70),2),"/",RIGHT(YEAR(EDATE($A70,12)),2))),Australia!$B$26:$N$26,0))</f>
        <v>1016.7388083033416</v>
      </c>
      <c r="D70" s="20">
        <f>INDEX('EU-27'!$B$26:$N$38,MATCH(TEXT($A70,"mmmm"),'EU-27'!$B$26:$B$38,0),MATCH(IF(MONTH($A70)&lt;4,CONCATENATE(RIGHT(YEAR(EDATE($A70,-12)),2),"/",RIGHT(YEAR($A70),2)),CONCATENATE(RIGHT(YEAR($A70),2),"/",RIGHT(YEAR(EDATE($A70,12)),2))),'EU-27'!$B$26:$N$26,0))</f>
        <v>11072.457373200003</v>
      </c>
      <c r="E70" s="20">
        <f>INDEX('New Zealand'!$B$26:$N$38,MATCH(TEXT($A70,"mmmm"),'New Zealand'!$B$26:$B$38,0),MATCH(IF(MONTH($A70)&lt;6,CONCATENATE(RIGHT(YEAR(EDATE($A70,-12)),2),"/",RIGHT(YEAR($A70),2)),CONCATENATE(RIGHT(YEAR($A70),2),"/",RIGHT(YEAR(EDATE($A70,12)),2))),'New Zealand'!$B$26:$N$26,0))</f>
        <v>3204.0890819894453</v>
      </c>
      <c r="F70" s="20">
        <f>INDEX('United States'!$B$26:$N$38,MATCH(TEXT($A70,"mmmm"),'United States'!$B$26:$B$38,0),MATCH(IF(MONTH($A70)&lt;4,CONCATENATE(RIGHT(YEAR(EDATE($A70,-12)),2),"/",RIGHT(YEAR($A70),2)),CONCATENATE(RIGHT(YEAR($A70),2),"/",RIGHT(YEAR(EDATE($A70,12)),2))),'United States'!$B$26:$N$26,0))</f>
        <v>7873.2424993065597</v>
      </c>
      <c r="G70" s="14">
        <f t="shared" si="46"/>
        <v>24177.927762799351</v>
      </c>
      <c r="K70" s="14">
        <f t="shared" si="47"/>
        <v>10554.706328064665</v>
      </c>
      <c r="L70" s="14">
        <f t="shared" si="48"/>
        <v>9271.7781246797385</v>
      </c>
      <c r="M70" s="14">
        <f t="shared" si="49"/>
        <v>138305.34292320002</v>
      </c>
      <c r="N70" s="14">
        <f t="shared" si="50"/>
        <v>21173.364009890338</v>
      </c>
      <c r="O70" s="14">
        <f t="shared" si="51"/>
        <v>95762.557316860795</v>
      </c>
      <c r="P70" s="14">
        <f t="shared" si="52"/>
        <v>275067.74870269559</v>
      </c>
      <c r="R70" s="14">
        <f t="shared" si="22"/>
        <v>512.51344926794263</v>
      </c>
      <c r="S70" s="14">
        <f t="shared" si="23"/>
        <v>137.9444884529621</v>
      </c>
      <c r="T70" s="14">
        <f t="shared" si="24"/>
        <v>2651.0822795999993</v>
      </c>
      <c r="U70" s="14">
        <f t="shared" si="25"/>
        <v>380.24207354454848</v>
      </c>
      <c r="V70" s="14">
        <f t="shared" si="26"/>
        <v>1008.7688313888066</v>
      </c>
      <c r="W70" s="14">
        <f t="shared" si="27"/>
        <v>4690.5511222542846</v>
      </c>
      <c r="X70" s="4">
        <f t="shared" si="53"/>
        <v>1.7348175675423905E-2</v>
      </c>
      <c r="Y70">
        <v>31</v>
      </c>
      <c r="Z70" s="21">
        <f t="shared" si="54"/>
        <v>32.625806451612902</v>
      </c>
      <c r="AA70" s="21">
        <f t="shared" si="55"/>
        <v>32.79802607430134</v>
      </c>
      <c r="AB70" s="21">
        <f t="shared" si="56"/>
        <v>357.17604429677425</v>
      </c>
      <c r="AC70" s="21">
        <f t="shared" si="57"/>
        <v>103.35771232224018</v>
      </c>
      <c r="AD70" s="21">
        <f t="shared" si="58"/>
        <v>253.97556449376</v>
      </c>
      <c r="AE70" s="21">
        <f t="shared" si="59"/>
        <v>779.93315363868862</v>
      </c>
    </row>
    <row r="71" spans="1:31">
      <c r="A71" s="16">
        <v>43405</v>
      </c>
      <c r="B71" s="20">
        <f>INDEX(Argentina!$B$26:$N$38,MATCH(TEXT(A71,"mmmm"),Argentina!$B$26:$B$38,0),MATCH(IF(MONTH($A71)&lt;6,CONCATENATE(RIGHT(YEAR(EDATE($A71,-12)),2),"/",RIGHT(YEAR($A71),2)),CONCATENATE(RIGHT(YEAR($A71),2),"/",RIGHT(YEAR(EDATE($A71,12)),2))),Argentina!$B$26:$N$26,0))</f>
        <v>942.6</v>
      </c>
      <c r="C71" s="20">
        <f>INDEX(Australia!$B$26:$N$38,MATCH(TEXT($A71,"mmmm"),Australia!$B$26:$B$38,0),MATCH(IF(MONTH($A71)&lt;7,CONCATENATE(RIGHT(YEAR(EDATE($A71,-12)),2),"/",RIGHT(YEAR($A71),2)),CONCATENATE(RIGHT(YEAR($A71),2),"/",RIGHT(YEAR(EDATE($A71,12)),2))),Australia!$B$26:$N$26,0))</f>
        <v>931.52585314755765</v>
      </c>
      <c r="D71" s="20">
        <f>INDEX('EU-27'!$B$26:$N$38,MATCH(TEXT($A71,"mmmm"),'EU-27'!$B$26:$B$38,0),MATCH(IF(MONTH($A71)&lt;4,CONCATENATE(RIGHT(YEAR(EDATE($A71,-12)),2),"/",RIGHT(YEAR($A71),2)),CONCATENATE(RIGHT(YEAR($A71),2),"/",RIGHT(YEAR(EDATE($A71,12)),2))),'EU-27'!$B$26:$N$26,0))</f>
        <v>10563.287896800002</v>
      </c>
      <c r="E71" s="20">
        <f>INDEX('New Zealand'!$B$26:$N$38,MATCH(TEXT($A71,"mmmm"),'New Zealand'!$B$26:$B$38,0),MATCH(IF(MONTH($A71)&lt;6,CONCATENATE(RIGHT(YEAR(EDATE($A71,-12)),2),"/",RIGHT(YEAR($A71),2)),CONCATENATE(RIGHT(YEAR($A71),2),"/",RIGHT(YEAR(EDATE($A71,12)),2))),'New Zealand'!$B$26:$N$26,0))</f>
        <v>2908.6735485842692</v>
      </c>
      <c r="F71" s="20">
        <f>INDEX('United States'!$B$26:$N$38,MATCH(TEXT($A71,"mmmm"),'United States'!$B$26:$B$38,0),MATCH(IF(MONTH($A71)&lt;4,CONCATENATE(RIGHT(YEAR(EDATE($A71,-12)),2),"/",RIGHT(YEAR($A71),2)),CONCATENATE(RIGHT(YEAR($A71),2),"/",RIGHT(YEAR(EDATE($A71,12)),2))),'United States'!$B$26:$N$26,0))</f>
        <v>7641.9745357785596</v>
      </c>
      <c r="G71" s="14">
        <f t="shared" si="46"/>
        <v>22988.061834310389</v>
      </c>
      <c r="K71" s="14">
        <f t="shared" si="47"/>
        <v>10545.81161392079</v>
      </c>
      <c r="L71" s="14">
        <f t="shared" si="48"/>
        <v>9218.924766655804</v>
      </c>
      <c r="M71" s="14">
        <f t="shared" si="49"/>
        <v>138209.6351052</v>
      </c>
      <c r="N71" s="14">
        <f t="shared" si="50"/>
        <v>21202.644460239146</v>
      </c>
      <c r="O71" s="14">
        <f t="shared" si="51"/>
        <v>95801.32223265215</v>
      </c>
      <c r="P71" s="14">
        <f t="shared" si="52"/>
        <v>274978.33817866794</v>
      </c>
      <c r="R71" s="14">
        <f t="shared" si="22"/>
        <v>469.38346597544296</v>
      </c>
      <c r="S71" s="14">
        <f t="shared" si="23"/>
        <v>46.027095911458673</v>
      </c>
      <c r="T71" s="14">
        <f t="shared" si="24"/>
        <v>1919.5851443999854</v>
      </c>
      <c r="U71" s="14">
        <f t="shared" si="25"/>
        <v>292.94450102434348</v>
      </c>
      <c r="V71" s="14">
        <f t="shared" si="26"/>
        <v>977.05208210495766</v>
      </c>
      <c r="W71" s="14">
        <f t="shared" si="27"/>
        <v>3704.9922894162592</v>
      </c>
      <c r="X71" s="4">
        <f t="shared" si="53"/>
        <v>1.3657782253803985E-2</v>
      </c>
      <c r="Y71">
        <v>30</v>
      </c>
      <c r="Z71" s="21">
        <f t="shared" si="54"/>
        <v>31.42</v>
      </c>
      <c r="AA71" s="21">
        <f t="shared" si="55"/>
        <v>31.050861771585254</v>
      </c>
      <c r="AB71" s="21">
        <f t="shared" si="56"/>
        <v>352.10959656000006</v>
      </c>
      <c r="AC71" s="21">
        <f t="shared" si="57"/>
        <v>96.955784952808969</v>
      </c>
      <c r="AD71" s="21">
        <f t="shared" si="58"/>
        <v>254.73248452595197</v>
      </c>
      <c r="AE71" s="21">
        <f t="shared" si="59"/>
        <v>766.26872781034626</v>
      </c>
    </row>
    <row r="72" spans="1:31">
      <c r="A72" s="16">
        <v>43435</v>
      </c>
      <c r="B72" s="20">
        <f>INDEX(Argentina!$B$26:$N$38,MATCH(TEXT(A72,"mmmm"),Argentina!$B$26:$B$38,0),MATCH(IF(MONTH($A72)&lt;6,CONCATENATE(RIGHT(YEAR(EDATE($A72,-12)),2),"/",RIGHT(YEAR($A72),2)),CONCATENATE(RIGHT(YEAR($A72),2),"/",RIGHT(YEAR(EDATE($A72,12)),2))),Argentina!$B$26:$N$26,0))</f>
        <v>910.6</v>
      </c>
      <c r="C72" s="20">
        <f>INDEX(Australia!$B$26:$N$38,MATCH(TEXT($A72,"mmmm"),Australia!$B$26:$B$38,0),MATCH(IF(MONTH($A72)&lt;7,CONCATENATE(RIGHT(YEAR(EDATE($A72,-12)),2),"/",RIGHT(YEAR($A72),2)),CONCATENATE(RIGHT(YEAR($A72),2),"/",RIGHT(YEAR(EDATE($A72,12)),2))),Australia!$B$26:$N$26,0))</f>
        <v>861.47610493180343</v>
      </c>
      <c r="D72" s="20">
        <f>INDEX('EU-27'!$B$26:$N$38,MATCH(TEXT($A72,"mmmm"),'EU-27'!$B$26:$B$38,0),MATCH(IF(MONTH($A72)&lt;4,CONCATENATE(RIGHT(YEAR(EDATE($A72,-12)),2),"/",RIGHT(YEAR($A72),2)),CONCATENATE(RIGHT(YEAR($A72),2),"/",RIGHT(YEAR(EDATE($A72,12)),2))),'EU-27'!$B$26:$N$26,0))</f>
        <v>11007.0594588</v>
      </c>
      <c r="E72" s="20">
        <f>INDEX('New Zealand'!$B$26:$N$38,MATCH(TEXT($A72,"mmmm"),'New Zealand'!$B$26:$B$38,0),MATCH(IF(MONTH($A72)&lt;6,CONCATENATE(RIGHT(YEAR(EDATE($A72,-12)),2),"/",RIGHT(YEAR($A72),2)),CONCATENATE(RIGHT(YEAR($A72),2),"/",RIGHT(YEAR(EDATE($A72,12)),2))),'New Zealand'!$B$26:$N$26,0))</f>
        <v>2656.5303570392525</v>
      </c>
      <c r="F72" s="20">
        <f>INDEX('United States'!$B$26:$N$38,MATCH(TEXT($A72,"mmmm"),'United States'!$B$26:$B$38,0),MATCH(IF(MONTH($A72)&lt;4,CONCATENATE(RIGHT(YEAR(EDATE($A72,-12)),2),"/",RIGHT(YEAR($A72),2)),CONCATENATE(RIGHT(YEAR($A72),2),"/",RIGHT(YEAR(EDATE($A72,12)),2))),'United States'!$B$26:$N$26,0))</f>
        <v>7997.4664340016006</v>
      </c>
      <c r="G72" s="14">
        <f t="shared" si="46"/>
        <v>23433.132354772657</v>
      </c>
      <c r="K72" s="14">
        <f t="shared" si="47"/>
        <v>10526.566560063149</v>
      </c>
      <c r="L72" s="14">
        <f t="shared" si="48"/>
        <v>9175.5800029324619</v>
      </c>
      <c r="M72" s="14">
        <f t="shared" si="49"/>
        <v>138093.50379240001</v>
      </c>
      <c r="N72" s="14">
        <f t="shared" si="50"/>
        <v>21314.50136853402</v>
      </c>
      <c r="O72" s="14">
        <f t="shared" si="51"/>
        <v>95844.051742104013</v>
      </c>
      <c r="P72" s="14">
        <f t="shared" si="52"/>
        <v>274954.20346603368</v>
      </c>
      <c r="R72" s="14">
        <f t="shared" si="22"/>
        <v>429.08895770943309</v>
      </c>
      <c r="S72" s="14">
        <f t="shared" si="23"/>
        <v>-23.918141400157765</v>
      </c>
      <c r="T72" s="14">
        <f t="shared" si="24"/>
        <v>1286.0586300000141</v>
      </c>
      <c r="U72" s="14">
        <f t="shared" si="25"/>
        <v>471.85145929563805</v>
      </c>
      <c r="V72" s="14">
        <f t="shared" si="26"/>
        <v>929.03644777250884</v>
      </c>
      <c r="W72" s="14">
        <f t="shared" si="27"/>
        <v>3092.1173533773981</v>
      </c>
      <c r="X72" s="4">
        <f t="shared" si="53"/>
        <v>1.1373845458156451E-2</v>
      </c>
      <c r="Y72">
        <v>31</v>
      </c>
      <c r="Z72" s="21">
        <f t="shared" si="54"/>
        <v>29.374193548387098</v>
      </c>
      <c r="AA72" s="21">
        <f t="shared" si="55"/>
        <v>27.789551771993658</v>
      </c>
      <c r="AB72" s="21">
        <f t="shared" si="56"/>
        <v>355.0664341548387</v>
      </c>
      <c r="AC72" s="21">
        <f t="shared" si="57"/>
        <v>85.694527646427503</v>
      </c>
      <c r="AD72" s="21">
        <f t="shared" si="58"/>
        <v>257.98278819360002</v>
      </c>
      <c r="AE72" s="21">
        <f t="shared" si="59"/>
        <v>755.90749531524693</v>
      </c>
    </row>
    <row r="73" spans="1:31">
      <c r="A73" s="16">
        <v>43466</v>
      </c>
      <c r="B73" s="20">
        <f>INDEX(Argentina!$B$26:$N$38,MATCH(TEXT(A73,"mmmm"),Argentina!$B$26:$B$38,0),MATCH(IF(MONTH($A73)&lt;6,CONCATENATE(RIGHT(YEAR(EDATE($A73,-12)),2),"/",RIGHT(YEAR($A73),2)),CONCATENATE(RIGHT(YEAR($A73),2),"/",RIGHT(YEAR(EDATE($A73,12)),2))),Argentina!$B$26:$N$26,0))</f>
        <v>819.9</v>
      </c>
      <c r="C73" s="20">
        <f>INDEX(Australia!$B$26:$N$38,MATCH(TEXT($A73,"mmmm"),Australia!$B$26:$B$38,0),MATCH(IF(MONTH($A73)&lt;7,CONCATENATE(RIGHT(YEAR(EDATE($A73,-12)),2),"/",RIGHT(YEAR($A73),2)),CONCATENATE(RIGHT(YEAR($A73),2),"/",RIGHT(YEAR(EDATE($A73,12)),2))),Australia!$B$26:$N$26,0))</f>
        <v>727.89571451160873</v>
      </c>
      <c r="D73" s="20">
        <f>INDEX('EU-27'!$B$26:$N$38,MATCH(TEXT($A73,"mmmm"),'EU-27'!$B$26:$B$38,0),MATCH(IF(MONTH($A73)&lt;4,CONCATENATE(RIGHT(YEAR(EDATE($A73,-12)),2),"/",RIGHT(YEAR($A73),2)),CONCATENATE(RIGHT(YEAR($A73),2),"/",RIGHT(YEAR(EDATE($A73,12)),2))),'EU-27'!$B$26:$N$26,0))</f>
        <v>11257.074889199999</v>
      </c>
      <c r="E73" s="20">
        <f>INDEX('New Zealand'!$B$26:$N$38,MATCH(TEXT($A73,"mmmm"),'New Zealand'!$B$26:$B$38,0),MATCH(IF(MONTH($A73)&lt;6,CONCATENATE(RIGHT(YEAR(EDATE($A73,-12)),2),"/",RIGHT(YEAR($A73),2)),CONCATENATE(RIGHT(YEAR($A73),2),"/",RIGHT(YEAR(EDATE($A73,12)),2))),'New Zealand'!$B$26:$N$26,0))</f>
        <v>2399.7829286058241</v>
      </c>
      <c r="F73" s="20">
        <f>INDEX('United States'!$B$26:$N$38,MATCH(TEXT($A73,"mmmm"),'United States'!$B$26:$B$38,0),MATCH(IF(MONTH($A73)&lt;4,CONCATENATE(RIGHT(YEAR(EDATE($A73,-12)),2),"/",RIGHT(YEAR($A73),2)),CONCATENATE(RIGHT(YEAR($A73),2),"/",RIGHT(YEAR(EDATE($A73,12)),2))),'United States'!$B$26:$N$26,0))</f>
        <v>8198.779689872641</v>
      </c>
      <c r="G73" s="14">
        <f t="shared" si="46"/>
        <v>23403.433222190073</v>
      </c>
      <c r="K73" s="14">
        <f t="shared" si="47"/>
        <v>10461.839641921126</v>
      </c>
      <c r="L73" s="14">
        <f t="shared" si="48"/>
        <v>9106.2527429637375</v>
      </c>
      <c r="M73" s="14">
        <f t="shared" si="49"/>
        <v>137878.84829759999</v>
      </c>
      <c r="N73" s="14">
        <f t="shared" si="50"/>
        <v>21486.759715107619</v>
      </c>
      <c r="O73" s="14">
        <f t="shared" si="51"/>
        <v>95921.141063279996</v>
      </c>
      <c r="P73" s="14">
        <f t="shared" si="52"/>
        <v>274854.8414608725</v>
      </c>
      <c r="R73" s="14">
        <f t="shared" si="22"/>
        <v>291.72399792170472</v>
      </c>
      <c r="S73" s="14">
        <f t="shared" si="23"/>
        <v>-126.64976696809572</v>
      </c>
      <c r="T73" s="14">
        <f t="shared" si="24"/>
        <v>580.39435079999384</v>
      </c>
      <c r="U73" s="14">
        <f t="shared" si="25"/>
        <v>758.94463288315455</v>
      </c>
      <c r="V73" s="14">
        <f t="shared" si="26"/>
        <v>870.00805327200214</v>
      </c>
      <c r="W73" s="14">
        <f t="shared" si="27"/>
        <v>2374.4212679087068</v>
      </c>
      <c r="X73" s="4">
        <f t="shared" si="53"/>
        <v>8.714098672584214E-3</v>
      </c>
      <c r="Y73">
        <v>31</v>
      </c>
      <c r="Z73" s="21">
        <f t="shared" si="54"/>
        <v>26.448387096774194</v>
      </c>
      <c r="AA73" s="21">
        <f t="shared" si="55"/>
        <v>23.480506919729315</v>
      </c>
      <c r="AB73" s="21">
        <f t="shared" si="56"/>
        <v>363.13144803870966</v>
      </c>
      <c r="AC73" s="21">
        <f t="shared" si="57"/>
        <v>77.412352535671744</v>
      </c>
      <c r="AD73" s="21">
        <f t="shared" si="58"/>
        <v>264.47676418944002</v>
      </c>
      <c r="AE73" s="21">
        <f t="shared" si="59"/>
        <v>754.9494587803249</v>
      </c>
    </row>
    <row r="74" spans="1:31">
      <c r="A74" s="16">
        <v>43497</v>
      </c>
      <c r="B74" s="20">
        <f>INDEX(Argentina!$B$26:$N$38,MATCH(TEXT(A74,"mmmm"),Argentina!$B$26:$B$38,0),MATCH(IF(MONTH($A74)&lt;6,CONCATENATE(RIGHT(YEAR(EDATE($A74,-12)),2),"/",RIGHT(YEAR($A74),2)),CONCATENATE(RIGHT(YEAR($A74),2),"/",RIGHT(YEAR(EDATE($A74,12)),2))),Argentina!$B$26:$N$26,0))</f>
        <v>668.3</v>
      </c>
      <c r="C74" s="20">
        <f>INDEX(Australia!$B$26:$N$38,MATCH(TEXT($A74,"mmmm"),Australia!$B$26:$B$38,0),MATCH(IF(MONTH($A74)&lt;7,CONCATENATE(RIGHT(YEAR(EDATE($A74,-12)),2),"/",RIGHT(YEAR($A74),2)),CONCATENATE(RIGHT(YEAR($A74),2),"/",RIGHT(YEAR(EDATE($A74,12)),2))),Australia!$B$26:$N$26,0))</f>
        <v>572.25095470820611</v>
      </c>
      <c r="D74" s="20">
        <f>INDEX('EU-27'!$B$26:$N$38,MATCH(TEXT($A74,"mmmm"),'EU-27'!$B$26:$B$38,0),MATCH(IF(MONTH($A74)&lt;4,CONCATENATE(RIGHT(YEAR(EDATE($A74,-12)),2),"/",RIGHT(YEAR($A74),2)),CONCATENATE(RIGHT(YEAR($A74),2),"/",RIGHT(YEAR(EDATE($A74,12)),2))),'EU-27'!$B$26:$N$26,0))</f>
        <v>10568.357352000001</v>
      </c>
      <c r="E74" s="20">
        <f>INDEX('New Zealand'!$B$26:$N$38,MATCH(TEXT($A74,"mmmm"),'New Zealand'!$B$26:$B$38,0),MATCH(IF(MONTH($A74)&lt;6,CONCATENATE(RIGHT(YEAR(EDATE($A74,-12)),2),"/",RIGHT(YEAR($A74),2)),CONCATENATE(RIGHT(YEAR($A74),2),"/",RIGHT(YEAR(EDATE($A74,12)),2))),'New Zealand'!$B$26:$N$26,0))</f>
        <v>1820.8112732265686</v>
      </c>
      <c r="F74" s="20">
        <f>INDEX('United States'!$B$26:$N$38,MATCH(TEXT($A74,"mmmm"),'United States'!$B$26:$B$38,0),MATCH(IF(MONTH($A74)&lt;4,CONCATENATE(RIGHT(YEAR(EDATE($A74,-12)),2),"/",RIGHT(YEAR($A74),2)),CONCATENATE(RIGHT(YEAR($A74),2),"/",RIGHT(YEAR(EDATE($A74,12)),2))),'United States'!$B$26:$N$26,0))</f>
        <v>7473.69956041152</v>
      </c>
      <c r="G74" s="14">
        <f t="shared" si="46"/>
        <v>21103.419140346297</v>
      </c>
      <c r="K74" s="14">
        <f t="shared" si="47"/>
        <v>10388.836553839534</v>
      </c>
      <c r="L74" s="14">
        <f t="shared" si="48"/>
        <v>9041.5235385667893</v>
      </c>
      <c r="M74" s="14">
        <f t="shared" si="49"/>
        <v>137803.6999368</v>
      </c>
      <c r="N74" s="14">
        <f t="shared" si="50"/>
        <v>21487.457590934475</v>
      </c>
      <c r="O74" s="14">
        <f t="shared" si="51"/>
        <v>95918.057490432955</v>
      </c>
      <c r="P74" s="14">
        <f t="shared" si="52"/>
        <v>274639.57511057379</v>
      </c>
      <c r="R74" s="14">
        <f t="shared" si="22"/>
        <v>158.97520752982382</v>
      </c>
      <c r="S74" s="14">
        <f t="shared" si="23"/>
        <v>-212.9271046628819</v>
      </c>
      <c r="T74" s="14">
        <f t="shared" si="24"/>
        <v>185.99656320002396</v>
      </c>
      <c r="U74" s="14">
        <f t="shared" si="25"/>
        <v>793.53898126686909</v>
      </c>
      <c r="V74" s="14">
        <f t="shared" si="26"/>
        <v>744.02207695007382</v>
      </c>
      <c r="W74" s="14">
        <f t="shared" si="27"/>
        <v>1669.6057242839015</v>
      </c>
      <c r="X74" s="4">
        <f t="shared" si="53"/>
        <v>6.1164447064914196E-3</v>
      </c>
      <c r="Y74">
        <v>28</v>
      </c>
      <c r="Z74" s="21">
        <f t="shared" si="54"/>
        <v>23.86785714285714</v>
      </c>
      <c r="AA74" s="21">
        <f t="shared" si="55"/>
        <v>20.437534096721645</v>
      </c>
      <c r="AB74" s="21">
        <f t="shared" si="56"/>
        <v>377.44133400000004</v>
      </c>
      <c r="AC74" s="21">
        <f t="shared" si="57"/>
        <v>65.028974043806016</v>
      </c>
      <c r="AD74" s="21">
        <f t="shared" si="58"/>
        <v>266.91784144326857</v>
      </c>
      <c r="AE74" s="21">
        <f t="shared" si="59"/>
        <v>753.6935407266534</v>
      </c>
    </row>
    <row r="75" spans="1:31">
      <c r="A75" s="16">
        <v>43525</v>
      </c>
      <c r="B75" s="20">
        <f>INDEX(Argentina!$B$26:$N$38,MATCH(TEXT(A75,"mmmm"),Argentina!$B$26:$B$38,0),MATCH(IF(MONTH($A75)&lt;6,CONCATENATE(RIGHT(YEAR(EDATE($A75,-12)),2),"/",RIGHT(YEAR($A75),2)),CONCATENATE(RIGHT(YEAR($A75),2),"/",RIGHT(YEAR(EDATE($A75,12)),2))),Argentina!$B$26:$N$26,0))</f>
        <v>745.5</v>
      </c>
      <c r="C75" s="20">
        <f>INDEX(Australia!$B$26:$N$38,MATCH(TEXT($A75,"mmmm"),Australia!$B$26:$B$38,0),MATCH(IF(MONTH($A75)&lt;7,CONCATENATE(RIGHT(YEAR(EDATE($A75,-12)),2),"/",RIGHT(YEAR($A75),2)),CONCATENATE(RIGHT(YEAR($A75),2),"/",RIGHT(YEAR(EDATE($A75,12)),2))),Australia!$B$26:$N$26,0))</f>
        <v>600.81768507670438</v>
      </c>
      <c r="D75" s="20">
        <f>INDEX('EU-27'!$B$26:$O$38,MATCH(TEXT($A75,"mmmm"),'EU-27'!$B$26:$B$38,0),MATCH(IF(MONTH($A75)&lt;4,CONCATENATE(RIGHT(YEAR(EDATE($A75,-12)),2),"/",RIGHT(YEAR($A75),2)),CONCATENATE(RIGHT(YEAR($A75),2),"/",RIGHT(YEAR(EDATE($A75,12)),2))),'EU-27'!$B$26:$O$26,0))</f>
        <v>12178.773710400001</v>
      </c>
      <c r="E75" s="20">
        <f>INDEX('New Zealand'!$B$26:$N$38,MATCH(TEXT($A75,"mmmm"),'New Zealand'!$B$26:$B$38,0),MATCH(IF(MONTH($A75)&lt;6,CONCATENATE(RIGHT(YEAR(EDATE($A75,-12)),2),"/",RIGHT(YEAR($A75),2)),CONCATENATE(RIGHT(YEAR($A75),2),"/",RIGHT(YEAR(EDATE($A75,12)),2))),'New Zealand'!$B$26:$N$26,0))</f>
        <v>1663.5355565025097</v>
      </c>
      <c r="F75" s="20">
        <f>INDEX('United States'!$B$26:$N$38,MATCH(TEXT($A75,"mmmm"),'United States'!$B$26:$B$38,0),MATCH(IF(MONTH($A75)&lt;4,CONCATENATE(RIGHT(YEAR(EDATE($A75,-12)),2),"/",RIGHT(YEAR($A75),2)),CONCATENATE(RIGHT(YEAR($A75),2),"/",RIGHT(YEAR(EDATE($A75,12)),2))),'United States'!$B$26:$N$26,0))</f>
        <v>8301.4186146384</v>
      </c>
      <c r="G75" s="14">
        <f t="shared" si="46"/>
        <v>23490.045566617613</v>
      </c>
      <c r="K75" s="14">
        <f t="shared" si="47"/>
        <v>10324.474429978329</v>
      </c>
      <c r="L75" s="14">
        <f t="shared" si="48"/>
        <v>8989.0094063107717</v>
      </c>
      <c r="M75" s="14">
        <f t="shared" si="49"/>
        <v>137904.04018800001</v>
      </c>
      <c r="N75" s="14">
        <f t="shared" si="50"/>
        <v>21337.611585422394</v>
      </c>
      <c r="O75" s="14">
        <f t="shared" si="51"/>
        <v>95854.623991865272</v>
      </c>
      <c r="P75" s="14">
        <f t="shared" si="52"/>
        <v>274409.75960157678</v>
      </c>
      <c r="R75" s="14">
        <f t="shared" si="22"/>
        <v>16.413171299289388</v>
      </c>
      <c r="S75" s="14">
        <f t="shared" si="23"/>
        <v>-281.40083953834983</v>
      </c>
      <c r="T75" s="14">
        <f t="shared" si="24"/>
        <v>174.34264320004149</v>
      </c>
      <c r="U75" s="14">
        <f t="shared" si="25"/>
        <v>670.91026439192137</v>
      </c>
      <c r="V75" s="14">
        <f t="shared" si="26"/>
        <v>570.9014871091058</v>
      </c>
      <c r="W75" s="14">
        <f t="shared" si="27"/>
        <v>1151.1667264619609</v>
      </c>
      <c r="X75" s="4">
        <f t="shared" si="53"/>
        <v>4.2127375185163629E-3</v>
      </c>
      <c r="Y75">
        <v>31</v>
      </c>
      <c r="Z75" s="21">
        <f t="shared" si="54"/>
        <v>24.048387096774192</v>
      </c>
      <c r="AA75" s="21">
        <f t="shared" si="55"/>
        <v>19.381215647635624</v>
      </c>
      <c r="AB75" s="21">
        <f t="shared" si="56"/>
        <v>392.86366807741939</v>
      </c>
      <c r="AC75" s="21">
        <f t="shared" si="57"/>
        <v>53.662437306532574</v>
      </c>
      <c r="AD75" s="21">
        <f t="shared" si="58"/>
        <v>267.7876972464</v>
      </c>
      <c r="AE75" s="21">
        <f t="shared" si="59"/>
        <v>757.74340537476178</v>
      </c>
    </row>
    <row r="76" spans="1:31">
      <c r="A76" s="16">
        <v>43556</v>
      </c>
      <c r="B76" s="20">
        <f>INDEX(Argentina!$B$26:$N$38,MATCH(TEXT(A76,"mmmm"),Argentina!$B$26:$B$38,0),MATCH(IF(MONTH($A76)&lt;6,CONCATENATE(RIGHT(YEAR(EDATE($A76,-12)),2),"/",RIGHT(YEAR($A76),2)),CONCATENATE(RIGHT(YEAR($A76),2),"/",RIGHT(YEAR(EDATE($A76,12)),2))),Argentina!$B$26:$N$26,0))</f>
        <v>736.9</v>
      </c>
      <c r="C76" s="20">
        <f>INDEX(Australia!$B$26:$N$38,MATCH(TEXT($A76,"mmmm"),Australia!$B$26:$B$38,0),MATCH(IF(MONTH($A76)&lt;7,CONCATENATE(RIGHT(YEAR(EDATE($A76,-12)),2),"/",RIGHT(YEAR($A76),2)),CONCATENATE(RIGHT(YEAR($A76),2),"/",RIGHT(YEAR(EDATE($A76,12)),2))),Australia!$B$26:$N$26,0))</f>
        <v>581.34116982313719</v>
      </c>
      <c r="D76" s="20">
        <f>INDEX('EU-27'!$B$26:$O$38,MATCH(TEXT($A76,"mmmm"),'EU-27'!$B$26:$B$38,0),MATCH(IF(MONTH($A76)&lt;4,CONCATENATE(RIGHT(YEAR(EDATE($A76,-12)),2),"/",RIGHT(YEAR($A76),2)),CONCATENATE(RIGHT(YEAR($A76),2),"/",RIGHT(YEAR(EDATE($A76,12)),2))),'EU-27'!$B$26:$O$26,0))</f>
        <v>12274.2872964</v>
      </c>
      <c r="E76" s="20">
        <f>INDEX('New Zealand'!$B$26:$N$38,MATCH(TEXT($A76,"mmmm"),'New Zealand'!$B$26:$B$38,0),MATCH(IF(MONTH($A76)&lt;6,CONCATENATE(RIGHT(YEAR(EDATE($A76,-12)),2),"/",RIGHT(YEAR($A76),2)),CONCATENATE(RIGHT(YEAR($A76),2),"/",RIGHT(YEAR(EDATE($A76,12)),2))),'New Zealand'!$B$26:$N$26,0))</f>
        <v>1324.4918747264778</v>
      </c>
      <c r="F76" s="20">
        <f>INDEX('United States'!$B$26:$O$38,MATCH(TEXT($A76,"mmmm"),'United States'!$B$26:$B$38,0),MATCH(IF(MONTH($A76)&lt;4,CONCATENATE(RIGHT(YEAR(EDATE($A76,-12)),2),"/",RIGHT(YEAR($A76),2)),CONCATENATE(RIGHT(YEAR($A76),2),"/",RIGHT(YEAR(EDATE($A76,12)),2))),'United States'!$B$26:$O$26,0))</f>
        <v>8119.9283270697606</v>
      </c>
      <c r="G76" s="14">
        <f t="shared" si="46"/>
        <v>23036.948668019377</v>
      </c>
      <c r="K76" s="14">
        <f t="shared" si="47"/>
        <v>10285.670922561425</v>
      </c>
      <c r="L76" s="14">
        <f t="shared" si="48"/>
        <v>8916.5185495067781</v>
      </c>
      <c r="M76" s="14">
        <f t="shared" si="49"/>
        <v>138037.95344040002</v>
      </c>
      <c r="N76" s="14">
        <f t="shared" si="50"/>
        <v>21215.563698905346</v>
      </c>
      <c r="O76" s="14">
        <f t="shared" si="51"/>
        <v>95863.87471040641</v>
      </c>
      <c r="P76" s="14">
        <f t="shared" si="52"/>
        <v>274319.58132177993</v>
      </c>
      <c r="R76" s="14">
        <f t="shared" si="22"/>
        <v>-87.178782961005709</v>
      </c>
      <c r="S76" s="14">
        <f t="shared" si="23"/>
        <v>-384.90688678528022</v>
      </c>
      <c r="T76" s="14">
        <f t="shared" si="24"/>
        <v>174.21639240000513</v>
      </c>
      <c r="U76" s="14">
        <f t="shared" si="25"/>
        <v>508.05166420521709</v>
      </c>
      <c r="V76" s="14">
        <f t="shared" si="26"/>
        <v>544.91137311262719</v>
      </c>
      <c r="W76" s="14">
        <f t="shared" si="27"/>
        <v>755.09375997155439</v>
      </c>
      <c r="X76" s="4">
        <f t="shared" si="53"/>
        <v>2.7602038799021678E-3</v>
      </c>
      <c r="Y76">
        <v>30</v>
      </c>
      <c r="Z76" s="21">
        <f t="shared" si="54"/>
        <v>24.563333333333333</v>
      </c>
      <c r="AA76" s="21">
        <f t="shared" si="55"/>
        <v>19.378038994104575</v>
      </c>
      <c r="AB76" s="21">
        <f t="shared" si="56"/>
        <v>409.14290987999999</v>
      </c>
      <c r="AC76" s="21">
        <f t="shared" si="57"/>
        <v>44.14972915754926</v>
      </c>
      <c r="AD76" s="21">
        <f t="shared" si="58"/>
        <v>270.66427756899202</v>
      </c>
      <c r="AE76" s="21">
        <f t="shared" si="59"/>
        <v>767.89828893397919</v>
      </c>
    </row>
    <row r="77" spans="1:31">
      <c r="A77" s="16">
        <v>43586</v>
      </c>
      <c r="B77" s="20">
        <f>INDEX(Argentina!$B$26:$N$38,MATCH(TEXT(A77,"mmmm"),Argentina!$B$26:$B$38,0),MATCH(IF(MONTH($A77)&lt;6,CONCATENATE(RIGHT(YEAR(EDATE($A77,-12)),2),"/",RIGHT(YEAR($A77),2)),CONCATENATE(RIGHT(YEAR($A77),2),"/",RIGHT(YEAR(EDATE($A77,12)),2))),Argentina!$B$26:$N$26,0))</f>
        <v>784.9</v>
      </c>
      <c r="C77" s="20">
        <f>INDEX(Australia!$B$26:$N$38,MATCH(TEXT($A77,"mmmm"),Australia!$B$26:$B$38,0),MATCH(IF(MONTH($A77)&lt;7,CONCATENATE(RIGHT(YEAR(EDATE($A77,-12)),2),"/",RIGHT(YEAR($A77),2)),CONCATENATE(RIGHT(YEAR($A77),2),"/",RIGHT(YEAR(EDATE($A77,12)),2))),Australia!$B$26:$N$26,0))</f>
        <v>613.77317076651866</v>
      </c>
      <c r="D77" s="20">
        <f>INDEX('EU-27'!$B$26:$O$38,MATCH(TEXT($A77,"mmmm"),'EU-27'!$B$26:$B$38,0),MATCH(IF(MONTH($A77)&lt;4,CONCATENATE(RIGHT(YEAR(EDATE($A77,-12)),2),"/",RIGHT(YEAR($A77),2)),CONCATENATE(RIGHT(YEAR($A77),2),"/",RIGHT(YEAR(EDATE($A77,12)),2))),'EU-27'!$B$26:$O$26,0))</f>
        <v>12725.973812400001</v>
      </c>
      <c r="E77" s="20">
        <f>INDEX('New Zealand'!$B$26:$N$38,MATCH(TEXT($A77,"mmmm"),'New Zealand'!$B$26:$B$38,0),MATCH(IF(MONTH($A77)&lt;6,CONCATENATE(RIGHT(YEAR(EDATE($A77,-12)),2),"/",RIGHT(YEAR($A77),2)),CONCATENATE(RIGHT(YEAR($A77),2),"/",RIGHT(YEAR(EDATE($A77,12)),2))),'New Zealand'!$B$26:$N$26,0))</f>
        <v>843.11680190156267</v>
      </c>
      <c r="F77" s="20">
        <f>INDEX('United States'!$B$26:$O$38,MATCH(TEXT($A77,"mmmm"),'United States'!$B$26:$B$38,0),MATCH(IF(MONTH($A77)&lt;4,CONCATENATE(RIGHT(YEAR(EDATE($A77,-12)),2),"/",RIGHT(YEAR($A77),2)),CONCATENATE(RIGHT(YEAR($A77),2),"/",RIGHT(YEAR(EDATE($A77,12)),2))),'United States'!$B$26:$O$26,0))</f>
        <v>8395.2473312697603</v>
      </c>
      <c r="G77" s="14">
        <f t="shared" ref="G77" si="60">SUM(B77:F77)</f>
        <v>23363.011116337842</v>
      </c>
      <c r="K77" s="14">
        <f t="shared" si="47"/>
        <v>10272.371340542166</v>
      </c>
      <c r="L77" s="14">
        <f t="shared" si="48"/>
        <v>8841.1819015988858</v>
      </c>
      <c r="M77" s="14">
        <f t="shared" si="49"/>
        <v>137982.27683760002</v>
      </c>
      <c r="N77" s="14">
        <f t="shared" si="50"/>
        <v>21214.663399876772</v>
      </c>
      <c r="O77" s="14">
        <f t="shared" si="51"/>
        <v>95831.717450715849</v>
      </c>
      <c r="P77" s="14">
        <f t="shared" si="52"/>
        <v>274142.21093033365</v>
      </c>
      <c r="Q77" s="14"/>
      <c r="R77" s="14">
        <f t="shared" si="22"/>
        <v>-116.6375217831046</v>
      </c>
      <c r="S77" s="14">
        <f t="shared" si="23"/>
        <v>-485.08902249538551</v>
      </c>
      <c r="T77" s="14">
        <f t="shared" si="24"/>
        <v>-109.82848440000089</v>
      </c>
      <c r="U77" s="14">
        <f t="shared" si="25"/>
        <v>457.83063927213516</v>
      </c>
      <c r="V77" s="14">
        <f t="shared" si="26"/>
        <v>433.90275061920693</v>
      </c>
      <c r="W77" s="14">
        <f>P77-P65</f>
        <v>180.17836121283472</v>
      </c>
      <c r="X77" s="4">
        <f t="shared" si="53"/>
        <v>6.5767639232050534E-4</v>
      </c>
      <c r="Y77">
        <v>31</v>
      </c>
      <c r="Z77" s="21">
        <f>B77/$Y77</f>
        <v>25.319354838709678</v>
      </c>
      <c r="AA77" s="21">
        <f t="shared" si="55"/>
        <v>19.799134540855441</v>
      </c>
      <c r="AB77" s="21">
        <f t="shared" si="56"/>
        <v>410.51528427096781</v>
      </c>
      <c r="AC77" s="21">
        <f t="shared" si="57"/>
        <v>27.197316190372991</v>
      </c>
      <c r="AD77" s="21">
        <f t="shared" si="58"/>
        <v>270.81443004096002</v>
      </c>
      <c r="AE77" s="21">
        <f t="shared" si="59"/>
        <v>753.64551988186599</v>
      </c>
    </row>
    <row r="78" spans="1:31">
      <c r="W78" s="34">
        <f>W77/365</f>
        <v>0.49363934578858826</v>
      </c>
      <c r="Y78">
        <v>30</v>
      </c>
      <c r="AE78" s="21"/>
    </row>
    <row r="79" spans="1:31">
      <c r="Y79">
        <v>31</v>
      </c>
    </row>
    <row r="80" spans="1:31">
      <c r="Y80">
        <v>31</v>
      </c>
    </row>
    <row r="81" spans="25:25">
      <c r="Y81">
        <v>30</v>
      </c>
    </row>
    <row r="82" spans="25:25">
      <c r="Y82">
        <v>31</v>
      </c>
    </row>
    <row r="83" spans="25:25">
      <c r="Y83">
        <v>30</v>
      </c>
    </row>
    <row r="84" spans="25:25">
      <c r="Y84">
        <v>31</v>
      </c>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
  <sheetViews>
    <sheetView showGridLines="0" zoomScale="80" zoomScaleNormal="80" workbookViewId="0">
      <selection sqref="A1:XFD1"/>
    </sheetView>
  </sheetViews>
  <sheetFormatPr defaultRowHeight="14"/>
  <sheetData>
    <row r="1" spans="1:14">
      <c r="A1" s="1"/>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row r="28" spans="1:14">
      <c r="A28" s="1"/>
      <c r="B28" s="1"/>
      <c r="C28" s="1"/>
      <c r="D28" s="1"/>
      <c r="E28" s="1"/>
      <c r="F28" s="1"/>
      <c r="G28" s="1"/>
      <c r="H28" s="1"/>
      <c r="I28" s="1"/>
      <c r="J28" s="1"/>
      <c r="K28" s="1"/>
      <c r="L28" s="1"/>
      <c r="M28" s="1"/>
      <c r="N28" s="1"/>
    </row>
    <row r="29" spans="1:14">
      <c r="A29" s="1"/>
      <c r="B29" s="1"/>
      <c r="C29" s="1"/>
      <c r="D29" s="1"/>
      <c r="E29" s="1"/>
      <c r="F29" s="1"/>
      <c r="G29" s="1"/>
      <c r="H29" s="1"/>
      <c r="I29" s="1"/>
      <c r="J29" s="1"/>
      <c r="K29" s="1"/>
      <c r="L29" s="1"/>
      <c r="M29" s="1"/>
      <c r="N29" s="1"/>
    </row>
    <row r="30" spans="1:14">
      <c r="A30" s="1"/>
      <c r="B30" s="1"/>
      <c r="C30" s="1"/>
      <c r="D30" s="1"/>
      <c r="E30" s="1"/>
      <c r="F30" s="1"/>
      <c r="G30" s="1"/>
      <c r="H30" s="1"/>
      <c r="I30" s="1"/>
      <c r="J30" s="1"/>
      <c r="K30" s="1"/>
      <c r="L30" s="1"/>
      <c r="M30" s="1"/>
      <c r="N30" s="1"/>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Z67"/>
  <sheetViews>
    <sheetView topLeftCell="A6" zoomScale="60" zoomScaleNormal="60" workbookViewId="0">
      <selection activeCell="AG42" sqref="AG42"/>
    </sheetView>
  </sheetViews>
  <sheetFormatPr defaultColWidth="9" defaultRowHeight="15.5"/>
  <cols>
    <col min="1" max="1" width="14.5" style="6" customWidth="1"/>
    <col min="2" max="2" width="12.75" style="6" customWidth="1"/>
    <col min="3" max="21" width="9" style="6" customWidth="1"/>
    <col min="22" max="23" width="16.58203125" style="6" customWidth="1"/>
    <col min="24" max="24" width="14.5" style="6" customWidth="1"/>
    <col min="25" max="25" width="9" style="6"/>
    <col min="26" max="26" width="15.75" style="6" customWidth="1"/>
    <col min="27" max="16384" width="9" style="6"/>
  </cols>
  <sheetData>
    <row r="3" spans="1:22" ht="20">
      <c r="A3" s="77" t="s">
        <v>69</v>
      </c>
    </row>
    <row r="4" spans="1:22">
      <c r="A4" s="41" t="s">
        <v>76</v>
      </c>
    </row>
    <row r="5" spans="1:22">
      <c r="A5" s="42" t="s">
        <v>77</v>
      </c>
    </row>
    <row r="6" spans="1:22">
      <c r="A6" s="105" t="s">
        <v>100</v>
      </c>
      <c r="B6" s="127">
        <f>'Global Milk Deliveries'!$B$6</f>
        <v>45783</v>
      </c>
      <c r="L6" s="43"/>
      <c r="M6" s="43"/>
      <c r="N6" s="43"/>
      <c r="O6" s="43"/>
      <c r="P6" s="43"/>
      <c r="Q6" s="43"/>
      <c r="R6" s="43"/>
      <c r="S6" s="43"/>
      <c r="T6" s="43"/>
    </row>
    <row r="7" spans="1:22">
      <c r="B7" s="44"/>
      <c r="L7" s="43"/>
      <c r="M7" s="43"/>
      <c r="N7" s="43"/>
      <c r="O7" s="43"/>
      <c r="P7" s="43"/>
      <c r="Q7" s="43"/>
      <c r="R7" s="43"/>
      <c r="S7" s="43"/>
      <c r="T7" s="43"/>
    </row>
    <row r="8" spans="1:22">
      <c r="B8" s="39" t="s">
        <v>66</v>
      </c>
      <c r="C8" s="45"/>
      <c r="D8" s="45"/>
      <c r="E8" s="129" t="s">
        <v>95</v>
      </c>
      <c r="F8" s="45"/>
      <c r="G8" s="45"/>
      <c r="H8" s="45"/>
      <c r="I8" s="45"/>
      <c r="J8" s="45"/>
      <c r="K8" s="45"/>
      <c r="L8" s="46"/>
      <c r="M8" s="46"/>
      <c r="N8" s="46"/>
      <c r="O8" s="46"/>
      <c r="P8" s="46"/>
      <c r="Q8" s="46"/>
      <c r="R8" s="46"/>
      <c r="S8" s="46"/>
      <c r="T8" s="46"/>
      <c r="U8" s="45"/>
    </row>
    <row r="9" spans="1:22">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103</v>
      </c>
      <c r="U9" s="48"/>
      <c r="V9" s="49" t="s">
        <v>70</v>
      </c>
    </row>
    <row r="10" spans="1:22">
      <c r="B10" s="50" t="s">
        <v>6</v>
      </c>
      <c r="C10" s="139">
        <v>23.02645173262151</v>
      </c>
      <c r="D10" s="139">
        <v>23.973378652609185</v>
      </c>
      <c r="E10" s="139">
        <v>25.275433799543396</v>
      </c>
      <c r="F10" s="139">
        <v>26.545045674840381</v>
      </c>
      <c r="G10" s="139">
        <v>29.375628374747297</v>
      </c>
      <c r="H10" s="139">
        <v>29.786666666666669</v>
      </c>
      <c r="I10" s="139">
        <v>29.783333333333335</v>
      </c>
      <c r="J10" s="139">
        <v>28.846666666666668</v>
      </c>
      <c r="K10" s="139">
        <v>32.871407684302042</v>
      </c>
      <c r="L10" s="139">
        <v>25.839897628967481</v>
      </c>
      <c r="M10" s="139">
        <v>26.521565064011423</v>
      </c>
      <c r="N10" s="139">
        <v>27.789044684738833</v>
      </c>
      <c r="O10" s="139">
        <v>26.930530688201422</v>
      </c>
      <c r="P10" s="139">
        <v>29.796086174855962</v>
      </c>
      <c r="Q10" s="139">
        <v>30.690437533333334</v>
      </c>
      <c r="R10" s="139">
        <v>30.47277132837748</v>
      </c>
      <c r="S10" s="139">
        <v>30.209444399999999</v>
      </c>
      <c r="T10" s="139">
        <v>28.051316433333334</v>
      </c>
      <c r="U10" s="156"/>
      <c r="V10" s="52">
        <v>-7.1438849986485198E-2</v>
      </c>
    </row>
    <row r="11" spans="1:22">
      <c r="B11" s="53" t="s">
        <v>7</v>
      </c>
      <c r="C11" s="140">
        <v>24.320894204928795</v>
      </c>
      <c r="D11" s="140">
        <v>25.630354791732266</v>
      </c>
      <c r="E11" s="140">
        <v>25.218635620988263</v>
      </c>
      <c r="F11" s="140">
        <v>27.943570192944573</v>
      </c>
      <c r="G11" s="140">
        <v>29.297516124409555</v>
      </c>
      <c r="H11" s="140">
        <v>29.938709677419357</v>
      </c>
      <c r="I11" s="140">
        <v>30.412903225806449</v>
      </c>
      <c r="J11" s="140">
        <v>28.580645161290324</v>
      </c>
      <c r="K11" s="140">
        <v>33.863261184509163</v>
      </c>
      <c r="L11" s="140">
        <v>27.124883000372357</v>
      </c>
      <c r="M11" s="140">
        <v>27.787753044735709</v>
      </c>
      <c r="N11" s="140">
        <v>28.93548387096774</v>
      </c>
      <c r="O11" s="140">
        <v>28.947305669998258</v>
      </c>
      <c r="P11" s="140">
        <v>31.141977924034244</v>
      </c>
      <c r="Q11" s="140">
        <v>32.23412398827702</v>
      </c>
      <c r="R11" s="140">
        <v>31.915929887384276</v>
      </c>
      <c r="S11" s="140">
        <v>31.864834870967744</v>
      </c>
      <c r="T11" s="140">
        <v>30.346673129032258</v>
      </c>
      <c r="V11" s="55">
        <v>-4.7643797561891445E-2</v>
      </c>
    </row>
    <row r="12" spans="1:22">
      <c r="B12" s="50" t="s">
        <v>8</v>
      </c>
      <c r="C12" s="139">
        <v>26.238137444974033</v>
      </c>
      <c r="D12" s="139">
        <v>28.464451408953018</v>
      </c>
      <c r="E12" s="139">
        <v>26.838743056499347</v>
      </c>
      <c r="F12" s="139">
        <v>29.422275328189315</v>
      </c>
      <c r="G12" s="139">
        <v>31.96138134996146</v>
      </c>
      <c r="H12" s="139">
        <v>30.696774193548389</v>
      </c>
      <c r="I12" s="139">
        <v>30.832258064516129</v>
      </c>
      <c r="J12" s="139">
        <v>30.438709677419357</v>
      </c>
      <c r="K12" s="139">
        <v>35.259719431870145</v>
      </c>
      <c r="L12" s="139">
        <v>30.205474716927228</v>
      </c>
      <c r="M12" s="139">
        <v>29.389256028729577</v>
      </c>
      <c r="N12" s="139">
        <v>30.56451612903226</v>
      </c>
      <c r="O12" s="139">
        <v>31.19522040623638</v>
      </c>
      <c r="P12" s="139">
        <v>32.769409627125839</v>
      </c>
      <c r="Q12" s="139">
        <v>34.034639744398156</v>
      </c>
      <c r="R12" s="139">
        <v>34.2515229057338</v>
      </c>
      <c r="S12" s="139">
        <v>34.128936234607451</v>
      </c>
      <c r="T12" s="139">
        <v>32.025792290322585</v>
      </c>
      <c r="V12" s="52">
        <v>-6.1623483657021659E-2</v>
      </c>
    </row>
    <row r="13" spans="1:22">
      <c r="B13" s="53" t="s">
        <v>9</v>
      </c>
      <c r="C13" s="140">
        <v>28.408948154872821</v>
      </c>
      <c r="D13" s="140">
        <v>29.970221429988349</v>
      </c>
      <c r="E13" s="140">
        <v>29.337456027846667</v>
      </c>
      <c r="F13" s="140">
        <v>31.120559609188351</v>
      </c>
      <c r="G13" s="140">
        <v>34.335070575058317</v>
      </c>
      <c r="H13" s="140">
        <v>33.763333333333335</v>
      </c>
      <c r="I13" s="140">
        <v>31.033333333333335</v>
      </c>
      <c r="J13" s="140">
        <v>32.276666666666664</v>
      </c>
      <c r="K13" s="140">
        <v>38.297875779483164</v>
      </c>
      <c r="L13" s="140">
        <v>32.549734780599813</v>
      </c>
      <c r="M13" s="140">
        <v>31.295476517457473</v>
      </c>
      <c r="N13" s="140">
        <v>32.47</v>
      </c>
      <c r="O13" s="140">
        <v>32.884426241024528</v>
      </c>
      <c r="P13" s="140">
        <v>34.076709977950792</v>
      </c>
      <c r="Q13" s="140">
        <v>35.64650955438406</v>
      </c>
      <c r="R13" s="140">
        <v>35.769940279065395</v>
      </c>
      <c r="S13" s="140">
        <v>34.475661700000003</v>
      </c>
      <c r="T13" s="140">
        <v>33.831716999999998</v>
      </c>
      <c r="V13" s="55">
        <v>-1.8678240481748484E-2</v>
      </c>
    </row>
    <row r="14" spans="1:22">
      <c r="B14" s="50" t="s">
        <v>10</v>
      </c>
      <c r="C14" s="139">
        <v>29.932172346932497</v>
      </c>
      <c r="D14" s="139">
        <v>31.674206694757199</v>
      </c>
      <c r="E14" s="139">
        <v>30.754313360848769</v>
      </c>
      <c r="F14" s="139">
        <v>32.888679273889913</v>
      </c>
      <c r="G14" s="139">
        <v>34.626753955466029</v>
      </c>
      <c r="H14" s="139">
        <v>34.687096774193549</v>
      </c>
      <c r="I14" s="139">
        <v>34.912903225806453</v>
      </c>
      <c r="J14" s="139">
        <v>33.516129032258064</v>
      </c>
      <c r="K14" s="139">
        <v>38.48410259846748</v>
      </c>
      <c r="L14" s="139">
        <v>32.348170927591106</v>
      </c>
      <c r="M14" s="139">
        <v>31.966946647783242</v>
      </c>
      <c r="N14" s="139">
        <v>32.625806451612902</v>
      </c>
      <c r="O14" s="139">
        <v>32.924557393854698</v>
      </c>
      <c r="P14" s="139">
        <v>34.814213661916895</v>
      </c>
      <c r="Q14" s="139">
        <v>36.011507677419353</v>
      </c>
      <c r="R14" s="139">
        <v>35.940338997093882</v>
      </c>
      <c r="S14" s="139">
        <v>34.401736369119327</v>
      </c>
      <c r="T14" s="139">
        <v>34.262732612903221</v>
      </c>
      <c r="V14" s="52">
        <v>-4.0406029138948356E-3</v>
      </c>
    </row>
    <row r="15" spans="1:22">
      <c r="B15" s="53" t="s">
        <v>11</v>
      </c>
      <c r="C15" s="140">
        <v>29.669836774607486</v>
      </c>
      <c r="D15" s="140">
        <v>31.31873264626055</v>
      </c>
      <c r="E15" s="140">
        <v>31.023358026136538</v>
      </c>
      <c r="F15" s="140">
        <v>32.911560964374829</v>
      </c>
      <c r="G15" s="140">
        <v>34.306496498051779</v>
      </c>
      <c r="H15" s="140">
        <v>32.75</v>
      </c>
      <c r="I15" s="140">
        <v>32.946666666666665</v>
      </c>
      <c r="J15" s="140">
        <v>31.540000000000003</v>
      </c>
      <c r="K15" s="140">
        <v>37.050784328463322</v>
      </c>
      <c r="L15" s="140">
        <v>30.575314833174982</v>
      </c>
      <c r="M15" s="140">
        <v>31.716490471462482</v>
      </c>
      <c r="N15" s="140">
        <v>31.42</v>
      </c>
      <c r="O15" s="140">
        <v>32.045050694850588</v>
      </c>
      <c r="P15" s="140">
        <v>34.347217917953643</v>
      </c>
      <c r="Q15" s="140">
        <v>35.900724844133563</v>
      </c>
      <c r="R15" s="140">
        <v>34.855698373601591</v>
      </c>
      <c r="S15" s="140">
        <v>33.469203799999995</v>
      </c>
      <c r="T15" s="140">
        <v>33.960599933333334</v>
      </c>
      <c r="V15" s="55">
        <v>1.4682038337982185E-2</v>
      </c>
    </row>
    <row r="16" spans="1:22">
      <c r="B16" s="50" t="s">
        <v>12</v>
      </c>
      <c r="C16" s="139">
        <v>28.998275374907205</v>
      </c>
      <c r="D16" s="139">
        <v>29.734649737806972</v>
      </c>
      <c r="E16" s="139">
        <v>30.731075658162801</v>
      </c>
      <c r="F16" s="139">
        <v>31.83127557650057</v>
      </c>
      <c r="G16" s="139">
        <v>33.219335101349856</v>
      </c>
      <c r="H16" s="139">
        <v>30.79032258064516</v>
      </c>
      <c r="I16" s="139">
        <v>30.716129032258067</v>
      </c>
      <c r="J16" s="139">
        <v>32.293548387096777</v>
      </c>
      <c r="K16" s="139">
        <v>34.36227288827093</v>
      </c>
      <c r="L16" s="139">
        <v>29.315987079008803</v>
      </c>
      <c r="M16" s="139">
        <v>29.995001737343305</v>
      </c>
      <c r="N16" s="139">
        <v>29.374193548387098</v>
      </c>
      <c r="O16" s="139">
        <v>30.438449861484589</v>
      </c>
      <c r="P16" s="139">
        <v>32.653231993528223</v>
      </c>
      <c r="Q16" s="139">
        <v>33.768786387924557</v>
      </c>
      <c r="R16" s="139">
        <v>33.233059241063593</v>
      </c>
      <c r="S16" s="139">
        <v>30.683612293633349</v>
      </c>
      <c r="T16" s="139">
        <v>32.048693677419358</v>
      </c>
      <c r="V16" s="52">
        <v>4.4488939917587692E-2</v>
      </c>
    </row>
    <row r="17" spans="2:26">
      <c r="B17" s="53" t="s">
        <v>2</v>
      </c>
      <c r="C17" s="140">
        <v>28.426048218535929</v>
      </c>
      <c r="D17" s="140">
        <v>29.106925402977126</v>
      </c>
      <c r="E17" s="140">
        <v>27.240713680599519</v>
      </c>
      <c r="F17" s="140">
        <v>29.733798252438721</v>
      </c>
      <c r="G17" s="140">
        <v>32.748387096774195</v>
      </c>
      <c r="H17" s="140">
        <v>27.412903225806449</v>
      </c>
      <c r="I17" s="140">
        <v>30.880645161290321</v>
      </c>
      <c r="J17" s="140">
        <v>31.412585042693031</v>
      </c>
      <c r="K17" s="140">
        <v>29.220275240615646</v>
      </c>
      <c r="L17" s="140">
        <v>26.193189564397329</v>
      </c>
      <c r="M17" s="140">
        <v>28.53635219812972</v>
      </c>
      <c r="N17" s="140">
        <v>26.448387096774194</v>
      </c>
      <c r="O17" s="140">
        <v>27.899213378736317</v>
      </c>
      <c r="P17" s="140">
        <v>30.043310757348735</v>
      </c>
      <c r="Q17" s="140">
        <v>29.767615079569833</v>
      </c>
      <c r="R17" s="140">
        <v>30.806341939491912</v>
      </c>
      <c r="S17" s="140">
        <v>26.91341785398895</v>
      </c>
      <c r="T17" s="140">
        <v>28.410244387096775</v>
      </c>
      <c r="V17" s="55">
        <v>5.561636731642295E-2</v>
      </c>
    </row>
    <row r="18" spans="2:26">
      <c r="B18" s="50" t="s">
        <v>3</v>
      </c>
      <c r="C18" s="141">
        <v>25.624336935313703</v>
      </c>
      <c r="D18" s="139">
        <v>26.430440889164004</v>
      </c>
      <c r="E18" s="139">
        <v>25.26448309710316</v>
      </c>
      <c r="F18" s="139">
        <v>28.960907080995042</v>
      </c>
      <c r="G18" s="141">
        <v>29.937931034482759</v>
      </c>
      <c r="H18" s="139">
        <v>27.146428571428572</v>
      </c>
      <c r="I18" s="139">
        <v>31.349999999999998</v>
      </c>
      <c r="J18" s="139">
        <v>26.668643014460791</v>
      </c>
      <c r="K18" s="141">
        <v>26.822014799963451</v>
      </c>
      <c r="L18" s="139">
        <v>24.341335206117954</v>
      </c>
      <c r="M18" s="139">
        <v>26.475110288628258</v>
      </c>
      <c r="N18" s="139">
        <v>23.86785714285714</v>
      </c>
      <c r="O18" s="141">
        <v>26.592583791226158</v>
      </c>
      <c r="P18" s="142">
        <v>28.128687920022834</v>
      </c>
      <c r="Q18" s="139">
        <v>29.137661098962685</v>
      </c>
      <c r="R18" s="139">
        <v>28.75756598003424</v>
      </c>
      <c r="S18" s="141">
        <v>23.647851172413795</v>
      </c>
      <c r="T18" s="141">
        <v>26.515809642857143</v>
      </c>
      <c r="V18" s="52">
        <v>0.12127776217523482</v>
      </c>
    </row>
    <row r="19" spans="2:26">
      <c r="B19" s="53" t="s">
        <v>4</v>
      </c>
      <c r="C19" s="140">
        <v>24.029137732651911</v>
      </c>
      <c r="D19" s="140">
        <v>25.801423677460647</v>
      </c>
      <c r="E19" s="140">
        <v>24.405108433004468</v>
      </c>
      <c r="F19" s="140">
        <v>27.285176486628686</v>
      </c>
      <c r="G19" s="140">
        <v>28.951612903225808</v>
      </c>
      <c r="H19" s="140">
        <v>27.683870967741935</v>
      </c>
      <c r="I19" s="140">
        <v>26.667741935483871</v>
      </c>
      <c r="J19" s="140">
        <v>27.869993217963923</v>
      </c>
      <c r="K19" s="140">
        <v>26.237153992551839</v>
      </c>
      <c r="L19" s="140">
        <v>23.602006822318632</v>
      </c>
      <c r="M19" s="140">
        <v>26.124584640684073</v>
      </c>
      <c r="N19" s="140">
        <v>24.048387096774192</v>
      </c>
      <c r="O19" s="140">
        <v>25.602253167561067</v>
      </c>
      <c r="P19" s="140">
        <v>26.720118155283945</v>
      </c>
      <c r="Q19" s="140">
        <v>27.385416868557225</v>
      </c>
      <c r="R19" s="140">
        <v>26.526955869639579</v>
      </c>
      <c r="S19" s="140">
        <v>22.719606419354839</v>
      </c>
      <c r="T19" s="140"/>
      <c r="V19" s="55" t="s">
        <v>99</v>
      </c>
    </row>
    <row r="20" spans="2:26">
      <c r="B20" s="50" t="s">
        <v>5</v>
      </c>
      <c r="C20" s="139">
        <v>23.559073530038329</v>
      </c>
      <c r="D20" s="139">
        <v>24.873066819687121</v>
      </c>
      <c r="E20" s="139">
        <v>24.056947077697998</v>
      </c>
      <c r="F20" s="139">
        <v>26.788893614062523</v>
      </c>
      <c r="G20" s="139">
        <v>27.970000000000002</v>
      </c>
      <c r="H20" s="139">
        <v>27.44</v>
      </c>
      <c r="I20" s="139">
        <v>26.59333333333333</v>
      </c>
      <c r="J20" s="139">
        <v>29.312035028034661</v>
      </c>
      <c r="K20" s="139">
        <v>23.224901127579251</v>
      </c>
      <c r="L20" s="139">
        <v>23.697168685783716</v>
      </c>
      <c r="M20" s="139">
        <v>25.856783580563459</v>
      </c>
      <c r="N20" s="139">
        <v>24.563333333333333</v>
      </c>
      <c r="O20" s="139">
        <v>26.453227806121841</v>
      </c>
      <c r="P20" s="139">
        <v>27.372457333333333</v>
      </c>
      <c r="Q20" s="139">
        <v>27.912816663527835</v>
      </c>
      <c r="R20" s="139">
        <v>28.424065895453104</v>
      </c>
      <c r="S20" s="139">
        <v>23.809028166666668</v>
      </c>
      <c r="T20" s="139"/>
      <c r="V20" s="52" t="s">
        <v>99</v>
      </c>
    </row>
    <row r="21" spans="2:26">
      <c r="B21" s="53" t="s">
        <v>0</v>
      </c>
      <c r="C21" s="140">
        <v>24.806340633425997</v>
      </c>
      <c r="D21" s="140">
        <v>25.073605450805349</v>
      </c>
      <c r="E21" s="140">
        <v>25.013185882236193</v>
      </c>
      <c r="F21" s="140">
        <v>28.42998965893948</v>
      </c>
      <c r="G21" s="140">
        <v>29.693548387096776</v>
      </c>
      <c r="H21" s="140">
        <v>30.122580645161289</v>
      </c>
      <c r="I21" s="140">
        <v>29.054838709677419</v>
      </c>
      <c r="J21" s="140">
        <v>30.625910265890358</v>
      </c>
      <c r="K21" s="140">
        <v>23.892170219140151</v>
      </c>
      <c r="L21" s="140">
        <v>25.227110490852244</v>
      </c>
      <c r="M21" s="140">
        <v>25.748373613524514</v>
      </c>
      <c r="N21" s="140">
        <v>25.319354838709678</v>
      </c>
      <c r="O21" s="140">
        <v>28.081164738227944</v>
      </c>
      <c r="P21" s="140">
        <v>29.039088101742795</v>
      </c>
      <c r="Q21" s="140">
        <v>29.158623218855237</v>
      </c>
      <c r="R21" s="140">
        <v>28.460892616175446</v>
      </c>
      <c r="S21" s="140">
        <v>25.391529416158814</v>
      </c>
      <c r="T21" s="140"/>
      <c r="V21" s="55" t="s">
        <v>99</v>
      </c>
    </row>
    <row r="22" spans="2:26">
      <c r="B22" s="56" t="s">
        <v>27</v>
      </c>
      <c r="C22" s="143">
        <v>26.427093610752323</v>
      </c>
      <c r="D22" s="143">
        <v>27.682653324526626</v>
      </c>
      <c r="E22" s="143">
        <v>27.108099783885336</v>
      </c>
      <c r="F22" s="143">
        <v>29.494424389033735</v>
      </c>
      <c r="G22" s="143">
        <v>31.375055863121627</v>
      </c>
      <c r="H22" s="143">
        <v>30.201643835616441</v>
      </c>
      <c r="I22" s="143">
        <v>30.428219178082191</v>
      </c>
      <c r="J22" s="143">
        <v>30.30916767005181</v>
      </c>
      <c r="K22" s="143">
        <v>31.645013986371477</v>
      </c>
      <c r="L22" s="143">
        <v>27.605321545952279</v>
      </c>
      <c r="M22" s="143">
        <v>28.463037978973343</v>
      </c>
      <c r="N22" s="143">
        <v>28.143483124773056</v>
      </c>
      <c r="O22" s="143">
        <v>29.175724305875921</v>
      </c>
      <c r="P22" s="57">
        <v>30.926025371873568</v>
      </c>
      <c r="Q22" s="57">
        <v>31.817948686431127</v>
      </c>
      <c r="R22" s="57">
        <v>31.633075092849161</v>
      </c>
      <c r="S22" s="57">
        <v>29.407949871760952</v>
      </c>
      <c r="T22" s="57">
        <v>31.050397678477552</v>
      </c>
      <c r="V22" s="158">
        <v>3.6266814606873343E-3</v>
      </c>
    </row>
    <row r="23" spans="2:26">
      <c r="B23" s="44"/>
      <c r="K23" s="58"/>
      <c r="L23" s="59"/>
      <c r="M23" s="59"/>
      <c r="N23" s="59"/>
      <c r="O23" s="59"/>
      <c r="P23" s="59"/>
      <c r="Q23" s="59"/>
      <c r="R23" s="59"/>
      <c r="S23" s="59"/>
      <c r="T23" s="59"/>
    </row>
    <row r="24" spans="2:26">
      <c r="J24" s="60"/>
      <c r="K24" s="60"/>
      <c r="L24" s="43"/>
      <c r="M24" s="43"/>
      <c r="N24" s="43"/>
      <c r="O24" s="43"/>
      <c r="P24" s="43"/>
      <c r="Q24" s="43"/>
      <c r="R24" s="43"/>
      <c r="S24" s="43"/>
      <c r="T24" s="43"/>
    </row>
    <row r="25" spans="2:26">
      <c r="B25" s="39" t="s">
        <v>67</v>
      </c>
      <c r="E25" s="128" t="s">
        <v>96</v>
      </c>
      <c r="J25" s="44"/>
      <c r="K25" s="43"/>
      <c r="L25" s="43"/>
      <c r="M25" s="43"/>
      <c r="N25" s="43"/>
      <c r="O25" s="43"/>
      <c r="P25" s="43"/>
      <c r="Q25" s="43"/>
      <c r="R25" s="43"/>
      <c r="S25" s="43"/>
      <c r="T25" s="43"/>
    </row>
    <row r="26" spans="2:26" ht="39" customHeight="1">
      <c r="B26" s="47"/>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47" t="s">
        <v>103</v>
      </c>
      <c r="U26" s="156"/>
      <c r="V26" s="49" t="s">
        <v>70</v>
      </c>
      <c r="W26" s="47" t="s">
        <v>43</v>
      </c>
      <c r="X26" s="49" t="s">
        <v>71</v>
      </c>
      <c r="Y26" s="49" t="s">
        <v>44</v>
      </c>
      <c r="Z26" s="49" t="s">
        <v>72</v>
      </c>
    </row>
    <row r="27" spans="2:26" ht="15.75" customHeight="1">
      <c r="B27" s="50" t="s">
        <v>6</v>
      </c>
      <c r="C27" s="61">
        <v>690.79355197864527</v>
      </c>
      <c r="D27" s="61">
        <v>719.20135957827551</v>
      </c>
      <c r="E27" s="61">
        <v>758.26301398630187</v>
      </c>
      <c r="F27" s="61">
        <v>796.35137024521146</v>
      </c>
      <c r="G27" s="61">
        <v>881.26885124241892</v>
      </c>
      <c r="H27" s="61">
        <v>893.6</v>
      </c>
      <c r="I27" s="61">
        <v>893.5</v>
      </c>
      <c r="J27" s="61">
        <v>865.4</v>
      </c>
      <c r="K27" s="61">
        <v>986.14223052906129</v>
      </c>
      <c r="L27" s="61">
        <v>775.19692886902442</v>
      </c>
      <c r="M27" s="61">
        <v>795.64695192034264</v>
      </c>
      <c r="N27" s="146">
        <v>833.67134054216501</v>
      </c>
      <c r="O27" s="146">
        <v>807.91592064604265</v>
      </c>
      <c r="P27" s="146">
        <v>893.8825852456788</v>
      </c>
      <c r="Q27" s="146">
        <v>920.71312599999999</v>
      </c>
      <c r="R27" s="61">
        <v>914.18313985132443</v>
      </c>
      <c r="S27" s="159">
        <v>906.28333199999997</v>
      </c>
      <c r="T27" s="159">
        <v>841.53949299999999</v>
      </c>
      <c r="U27" s="156"/>
      <c r="V27" s="52">
        <v>-7.1438849986485198E-2</v>
      </c>
      <c r="W27" s="61">
        <v>888.59562074860912</v>
      </c>
      <c r="X27" s="52">
        <v>-5.2955615186316196E-2</v>
      </c>
      <c r="Y27" s="61">
        <v>913.72653261710821</v>
      </c>
      <c r="Z27" s="52">
        <v>-7.9002893141724928E-2</v>
      </c>
    </row>
    <row r="28" spans="2:26">
      <c r="B28" s="53" t="s">
        <v>7</v>
      </c>
      <c r="C28" s="62">
        <v>753.94772035279266</v>
      </c>
      <c r="D28" s="62">
        <v>794.5409985437002</v>
      </c>
      <c r="E28" s="62">
        <v>781.77770425063613</v>
      </c>
      <c r="F28" s="62">
        <v>866.2506759812818</v>
      </c>
      <c r="G28" s="62">
        <v>908.22299985669622</v>
      </c>
      <c r="H28" s="62">
        <v>928.1</v>
      </c>
      <c r="I28" s="62">
        <v>942.8</v>
      </c>
      <c r="J28" s="62">
        <v>886</v>
      </c>
      <c r="K28" s="62">
        <v>1049.7610967197841</v>
      </c>
      <c r="L28" s="62">
        <v>840.87137301154303</v>
      </c>
      <c r="M28" s="62">
        <v>861.42034438680696</v>
      </c>
      <c r="N28" s="62">
        <v>897</v>
      </c>
      <c r="O28" s="62">
        <v>897.36647576994596</v>
      </c>
      <c r="P28" s="62">
        <v>965.40131564506157</v>
      </c>
      <c r="Q28" s="62">
        <v>999.25784363658761</v>
      </c>
      <c r="R28" s="62">
        <v>989.39382650891253</v>
      </c>
      <c r="S28" s="62">
        <v>987.80988100000002</v>
      </c>
      <c r="T28" s="62">
        <v>940.74686699999995</v>
      </c>
      <c r="U28" s="156"/>
      <c r="V28" s="55">
        <v>-4.764379756189141E-2</v>
      </c>
      <c r="W28" s="62">
        <v>967.84586851210156</v>
      </c>
      <c r="X28" s="55">
        <v>-2.7999294509322814E-2</v>
      </c>
      <c r="Y28" s="62">
        <v>992.15385038183342</v>
      </c>
      <c r="Z28" s="55">
        <v>-5.1813520012092162E-2</v>
      </c>
    </row>
    <row r="29" spans="2:26">
      <c r="B29" s="50" t="s">
        <v>8</v>
      </c>
      <c r="C29" s="61">
        <v>813.38226079419496</v>
      </c>
      <c r="D29" s="61">
        <v>882.39799367754358</v>
      </c>
      <c r="E29" s="61">
        <v>832.00103475147978</v>
      </c>
      <c r="F29" s="61">
        <v>912.09053517386872</v>
      </c>
      <c r="G29" s="61">
        <v>990.80282184880525</v>
      </c>
      <c r="H29" s="61">
        <v>951.6</v>
      </c>
      <c r="I29" s="61">
        <v>955.8</v>
      </c>
      <c r="J29" s="61">
        <v>943.6</v>
      </c>
      <c r="K29" s="61">
        <v>1093.0513023879746</v>
      </c>
      <c r="L29" s="61">
        <v>936.36971622474402</v>
      </c>
      <c r="M29" s="61">
        <v>911.06693689061683</v>
      </c>
      <c r="N29" s="61">
        <v>947.5</v>
      </c>
      <c r="O29" s="61">
        <v>967.05183259332784</v>
      </c>
      <c r="P29" s="61">
        <v>1015.8516984409009</v>
      </c>
      <c r="Q29" s="61">
        <v>1055.0738320763428</v>
      </c>
      <c r="R29" s="61">
        <v>1061.7972100777479</v>
      </c>
      <c r="S29" s="61">
        <v>1057.997023272831</v>
      </c>
      <c r="T29" s="61">
        <v>992.79956100000004</v>
      </c>
      <c r="U29" s="156"/>
      <c r="V29" s="52">
        <v>-6.1623483657021749E-2</v>
      </c>
      <c r="W29" s="61">
        <v>1031.55431929223</v>
      </c>
      <c r="X29" s="52">
        <v>-3.7569285075380598E-2</v>
      </c>
      <c r="Y29" s="61">
        <v>1058.2893551423074</v>
      </c>
      <c r="Z29" s="52">
        <v>-6.1882691934949108E-2</v>
      </c>
    </row>
    <row r="30" spans="2:26">
      <c r="B30" s="53" t="s">
        <v>9</v>
      </c>
      <c r="C30" s="62">
        <v>852.26844464618466</v>
      </c>
      <c r="D30" s="62">
        <v>899.10664289965052</v>
      </c>
      <c r="E30" s="62">
        <v>880.12368083540002</v>
      </c>
      <c r="F30" s="62">
        <v>933.61678827565049</v>
      </c>
      <c r="G30" s="62">
        <v>1030.0521172517495</v>
      </c>
      <c r="H30" s="62">
        <v>1012.9</v>
      </c>
      <c r="I30" s="62">
        <v>931</v>
      </c>
      <c r="J30" s="62">
        <v>968.3</v>
      </c>
      <c r="K30" s="62">
        <v>1148.9362733844948</v>
      </c>
      <c r="L30" s="62">
        <v>976.49204341799441</v>
      </c>
      <c r="M30" s="62">
        <v>938.86429552372419</v>
      </c>
      <c r="N30" s="62">
        <v>974.1</v>
      </c>
      <c r="O30" s="62">
        <v>986.53278723073583</v>
      </c>
      <c r="P30" s="62">
        <v>1022.3012993385237</v>
      </c>
      <c r="Q30" s="62">
        <v>1069.3952866315219</v>
      </c>
      <c r="R30" s="62">
        <v>1073.0982083719618</v>
      </c>
      <c r="S30" s="62">
        <v>1034.269851</v>
      </c>
      <c r="T30" s="62">
        <v>1014.95151</v>
      </c>
      <c r="U30" s="156"/>
      <c r="V30" s="55">
        <v>-1.8678240481748376E-2</v>
      </c>
      <c r="W30" s="62">
        <v>1037.1194865145485</v>
      </c>
      <c r="X30" s="55">
        <v>-2.1374563686049841E-2</v>
      </c>
      <c r="Y30" s="62">
        <v>1058.9211153344947</v>
      </c>
      <c r="Z30" s="55">
        <v>-4.1523022534691423E-2</v>
      </c>
    </row>
    <row r="31" spans="2:26">
      <c r="B31" s="50" t="s">
        <v>10</v>
      </c>
      <c r="C31" s="61">
        <v>927.89734275490741</v>
      </c>
      <c r="D31" s="61">
        <v>981.90040753747314</v>
      </c>
      <c r="E31" s="61">
        <v>953.38371418631186</v>
      </c>
      <c r="F31" s="61">
        <v>1019.5490574905874</v>
      </c>
      <c r="G31" s="61">
        <v>1073.4293726194469</v>
      </c>
      <c r="H31" s="61">
        <v>1075.3</v>
      </c>
      <c r="I31" s="61">
        <v>1082.3</v>
      </c>
      <c r="J31" s="61">
        <v>1039</v>
      </c>
      <c r="K31" s="61">
        <v>1193.0071805524919</v>
      </c>
      <c r="L31" s="61">
        <v>1002.7932987553244</v>
      </c>
      <c r="M31" s="61">
        <v>990.97534608128046</v>
      </c>
      <c r="N31" s="61">
        <v>1011.4</v>
      </c>
      <c r="O31" s="61">
        <v>1020.6612792094955</v>
      </c>
      <c r="P31" s="61">
        <v>1079.2406235194237</v>
      </c>
      <c r="Q31" s="61">
        <v>1116.356738</v>
      </c>
      <c r="R31" s="61">
        <v>1114.1505089099103</v>
      </c>
      <c r="S31" s="61">
        <v>1066.4538274426991</v>
      </c>
      <c r="T31" s="61">
        <v>1062.1447109999999</v>
      </c>
      <c r="U31" s="156"/>
      <c r="V31" s="52">
        <v>-4.0406029138947419E-3</v>
      </c>
      <c r="W31" s="61">
        <v>1079.3725954163056</v>
      </c>
      <c r="X31" s="52">
        <v>-1.5961017066271732E-2</v>
      </c>
      <c r="Y31" s="61">
        <v>1098.9870247842032</v>
      </c>
      <c r="Z31" s="52">
        <v>-3.3523884225510003E-2</v>
      </c>
    </row>
    <row r="32" spans="2:26">
      <c r="B32" s="53" t="s">
        <v>11</v>
      </c>
      <c r="C32" s="62">
        <v>890.09510323822462</v>
      </c>
      <c r="D32" s="62">
        <v>939.56197938781645</v>
      </c>
      <c r="E32" s="62">
        <v>930.70074078409618</v>
      </c>
      <c r="F32" s="62">
        <v>987.34682893124477</v>
      </c>
      <c r="G32" s="62">
        <v>1029.1948949415535</v>
      </c>
      <c r="H32" s="62">
        <v>982.5</v>
      </c>
      <c r="I32" s="62">
        <v>988.4</v>
      </c>
      <c r="J32" s="62">
        <v>946.2</v>
      </c>
      <c r="K32" s="62">
        <v>1111.5235298538996</v>
      </c>
      <c r="L32" s="62">
        <v>917.25944499524951</v>
      </c>
      <c r="M32" s="62">
        <v>951.49471414387449</v>
      </c>
      <c r="N32" s="62">
        <v>942.6</v>
      </c>
      <c r="O32" s="62">
        <v>961.3515208455176</v>
      </c>
      <c r="P32" s="62">
        <v>1030.4165375386092</v>
      </c>
      <c r="Q32" s="62">
        <v>1077.0217453240068</v>
      </c>
      <c r="R32" s="62">
        <v>1045.6709512080477</v>
      </c>
      <c r="S32" s="62">
        <v>1004.076114</v>
      </c>
      <c r="T32" s="62">
        <v>1018.817998</v>
      </c>
      <c r="U32" s="156"/>
      <c r="V32" s="55">
        <v>1.4682038337981984E-2</v>
      </c>
      <c r="W32" s="62">
        <v>1023.7073737832361</v>
      </c>
      <c r="X32" s="55">
        <v>-4.7761459069761703E-3</v>
      </c>
      <c r="Y32" s="62">
        <v>1042.2562701773516</v>
      </c>
      <c r="Z32" s="55">
        <v>-2.2488012639504951E-2</v>
      </c>
    </row>
    <row r="33" spans="2:26">
      <c r="B33" s="50" t="s">
        <v>12</v>
      </c>
      <c r="C33" s="61">
        <v>898.9465366221234</v>
      </c>
      <c r="D33" s="61">
        <v>921.77414187201612</v>
      </c>
      <c r="E33" s="61">
        <v>952.66334540304683</v>
      </c>
      <c r="F33" s="61">
        <v>986.76954287151761</v>
      </c>
      <c r="G33" s="61">
        <v>1029.7993881418456</v>
      </c>
      <c r="H33" s="61">
        <v>954.5</v>
      </c>
      <c r="I33" s="61">
        <v>952.2</v>
      </c>
      <c r="J33" s="61">
        <v>1001.1</v>
      </c>
      <c r="K33" s="61">
        <v>1065.2304595363987</v>
      </c>
      <c r="L33" s="61">
        <v>908.79559944927291</v>
      </c>
      <c r="M33" s="61">
        <v>929.84505385764248</v>
      </c>
      <c r="N33" s="61">
        <v>910.6</v>
      </c>
      <c r="O33" s="61">
        <v>943.59194570602222</v>
      </c>
      <c r="P33" s="61">
        <v>1012.250191799375</v>
      </c>
      <c r="Q33" s="135">
        <v>1046.8323780256612</v>
      </c>
      <c r="R33" s="135">
        <v>1030.2248364729714</v>
      </c>
      <c r="S33" s="61">
        <v>951.1919811026338</v>
      </c>
      <c r="T33" s="61">
        <v>993.50950399999999</v>
      </c>
      <c r="U33" s="156"/>
      <c r="V33" s="52">
        <v>4.4488939917587622E-2</v>
      </c>
      <c r="W33" s="61">
        <v>996.81826662133267</v>
      </c>
      <c r="X33" s="52">
        <v>-3.3193238247404278E-3</v>
      </c>
      <c r="Y33" s="61">
        <v>1009.4163985337555</v>
      </c>
      <c r="Z33" s="52">
        <v>-1.5758506159461283E-2</v>
      </c>
    </row>
    <row r="34" spans="2:26" ht="15.75" customHeight="1">
      <c r="B34" s="53" t="s">
        <v>2</v>
      </c>
      <c r="C34" s="62">
        <v>881.20749477461379</v>
      </c>
      <c r="D34" s="62">
        <v>902.31468749229089</v>
      </c>
      <c r="E34" s="62">
        <v>844.46212409858515</v>
      </c>
      <c r="F34" s="62">
        <v>921.7477458256003</v>
      </c>
      <c r="G34" s="62">
        <v>1015.2</v>
      </c>
      <c r="H34" s="62">
        <v>849.8</v>
      </c>
      <c r="I34" s="62">
        <v>957.3</v>
      </c>
      <c r="J34" s="62">
        <v>973.79013632348392</v>
      </c>
      <c r="K34" s="62">
        <v>905.82853245908507</v>
      </c>
      <c r="L34" s="62">
        <v>811.98887649631718</v>
      </c>
      <c r="M34" s="62">
        <v>884.62691814202128</v>
      </c>
      <c r="N34" s="62">
        <v>819.9</v>
      </c>
      <c r="O34" s="62">
        <v>864.87561474082577</v>
      </c>
      <c r="P34" s="62">
        <v>931.34263347781075</v>
      </c>
      <c r="Q34" s="62">
        <v>922.79606746666479</v>
      </c>
      <c r="R34" s="62">
        <v>954.99660012424931</v>
      </c>
      <c r="S34" s="62">
        <v>834.31595347365749</v>
      </c>
      <c r="T34" s="62">
        <v>880.71757600000001</v>
      </c>
      <c r="U34" s="156"/>
      <c r="V34" s="55">
        <v>5.5616367316422943E-2</v>
      </c>
      <c r="W34" s="62">
        <v>901.66537385664162</v>
      </c>
      <c r="X34" s="55">
        <v>-2.3232341469477502E-2</v>
      </c>
      <c r="Y34" s="62">
        <v>904.03620702152386</v>
      </c>
      <c r="Z34" s="55">
        <v>-2.5793912722091528E-2</v>
      </c>
    </row>
    <row r="35" spans="2:26" ht="15.75" customHeight="1">
      <c r="B35" s="50" t="s">
        <v>3</v>
      </c>
      <c r="C35" s="61">
        <v>743.10577112409737</v>
      </c>
      <c r="D35" s="61">
        <v>740.0523448965921</v>
      </c>
      <c r="E35" s="61">
        <v>707.4055267188885</v>
      </c>
      <c r="F35" s="61">
        <v>810.90539826786119</v>
      </c>
      <c r="G35" s="61">
        <v>868.2</v>
      </c>
      <c r="H35" s="61">
        <v>760.1</v>
      </c>
      <c r="I35" s="61">
        <v>877.8</v>
      </c>
      <c r="J35" s="61">
        <v>746.72200440490212</v>
      </c>
      <c r="K35" s="61">
        <v>777.83842919894005</v>
      </c>
      <c r="L35" s="61">
        <v>681.55738577130273</v>
      </c>
      <c r="M35" s="61">
        <v>741.30308808159123</v>
      </c>
      <c r="N35" s="61">
        <v>668.3</v>
      </c>
      <c r="O35" s="61">
        <v>771.18492994555857</v>
      </c>
      <c r="P35" s="61">
        <v>787.60326176063938</v>
      </c>
      <c r="Q35" s="61">
        <v>815.85451077095513</v>
      </c>
      <c r="R35" s="61">
        <v>805.21184744095876</v>
      </c>
      <c r="S35" s="61">
        <v>685.78768400000001</v>
      </c>
      <c r="T35" s="61">
        <v>742.44267000000002</v>
      </c>
      <c r="U35" s="156"/>
      <c r="V35" s="52">
        <v>8.2613011755399146E-2</v>
      </c>
      <c r="W35" s="61">
        <v>773.12844678362239</v>
      </c>
      <c r="X35" s="52">
        <v>-3.9690399326634096E-2</v>
      </c>
      <c r="Y35" s="61">
        <v>768.95134740397134</v>
      </c>
      <c r="Z35" s="52">
        <v>-3.4473803178141638E-2</v>
      </c>
    </row>
    <row r="36" spans="2:26" ht="16.5" customHeight="1">
      <c r="B36" s="53" t="s">
        <v>4</v>
      </c>
      <c r="C36" s="62">
        <v>744.90326971220929</v>
      </c>
      <c r="D36" s="62">
        <v>799.84413400128005</v>
      </c>
      <c r="E36" s="62">
        <v>756.55836142313854</v>
      </c>
      <c r="F36" s="62">
        <v>845.8404710854893</v>
      </c>
      <c r="G36" s="62">
        <v>897.5</v>
      </c>
      <c r="H36" s="62">
        <v>858.2</v>
      </c>
      <c r="I36" s="62">
        <v>826.7</v>
      </c>
      <c r="J36" s="62">
        <v>863.9697897568816</v>
      </c>
      <c r="K36" s="62">
        <v>813.35177376910701</v>
      </c>
      <c r="L36" s="62">
        <v>731.66221149187754</v>
      </c>
      <c r="M36" s="62">
        <v>809.86212386120633</v>
      </c>
      <c r="N36" s="62">
        <v>745.5</v>
      </c>
      <c r="O36" s="62">
        <v>793.66984819439301</v>
      </c>
      <c r="P36" s="62">
        <v>828.32366281380234</v>
      </c>
      <c r="Q36" s="62">
        <v>848.94792292527404</v>
      </c>
      <c r="R36" s="62">
        <v>822.33563195882698</v>
      </c>
      <c r="S36" s="62">
        <v>704.30779900000005</v>
      </c>
      <c r="T36" s="62"/>
      <c r="U36" s="156"/>
      <c r="V36" s="55" t="s">
        <v>99</v>
      </c>
      <c r="W36" s="62">
        <v>799.51697297845931</v>
      </c>
      <c r="X36" s="55" t="s">
        <v>99</v>
      </c>
      <c r="Y36" s="62">
        <v>791.86378462803361</v>
      </c>
      <c r="Z36" s="55" t="s">
        <v>99</v>
      </c>
    </row>
    <row r="37" spans="2:26">
      <c r="B37" s="50" t="s">
        <v>5</v>
      </c>
      <c r="C37" s="61">
        <v>706.77220590114985</v>
      </c>
      <c r="D37" s="61">
        <v>746.19200459061369</v>
      </c>
      <c r="E37" s="61">
        <v>721.70841233093995</v>
      </c>
      <c r="F37" s="61">
        <v>803.66680842187566</v>
      </c>
      <c r="G37" s="61">
        <v>839.1</v>
      </c>
      <c r="H37" s="61">
        <v>823.2</v>
      </c>
      <c r="I37" s="61">
        <v>797.8</v>
      </c>
      <c r="J37" s="61">
        <v>879.36105084103986</v>
      </c>
      <c r="K37" s="61">
        <v>696.74703382737755</v>
      </c>
      <c r="L37" s="61">
        <v>710.91506057351148</v>
      </c>
      <c r="M37" s="61">
        <v>775.70350741690379</v>
      </c>
      <c r="N37" s="61">
        <v>736.9</v>
      </c>
      <c r="O37" s="61">
        <v>793.59683418365523</v>
      </c>
      <c r="P37" s="61">
        <v>821.17372</v>
      </c>
      <c r="Q37" s="61">
        <v>837.38449990583501</v>
      </c>
      <c r="R37" s="61">
        <v>852.72197686359311</v>
      </c>
      <c r="S37" s="61">
        <v>714.27084500000001</v>
      </c>
      <c r="T37" s="61"/>
      <c r="U37" s="157"/>
      <c r="V37" s="52" t="s">
        <v>99</v>
      </c>
      <c r="W37" s="61">
        <v>803.82957519061677</v>
      </c>
      <c r="X37" s="52" t="s">
        <v>99</v>
      </c>
      <c r="Y37" s="61">
        <v>801.45910725647593</v>
      </c>
      <c r="Z37" s="52" t="s">
        <v>99</v>
      </c>
    </row>
    <row r="38" spans="2:26" ht="16.5" customHeight="1">
      <c r="B38" s="53" t="s">
        <v>0</v>
      </c>
      <c r="C38" s="62">
        <v>768.99655963620592</v>
      </c>
      <c r="D38" s="62">
        <v>777.28176897496587</v>
      </c>
      <c r="E38" s="62">
        <v>775.40876234932205</v>
      </c>
      <c r="F38" s="62">
        <v>881.32967942712389</v>
      </c>
      <c r="G38" s="62">
        <v>920.5</v>
      </c>
      <c r="H38" s="62">
        <v>933.8</v>
      </c>
      <c r="I38" s="62">
        <v>900.7</v>
      </c>
      <c r="J38" s="62">
        <v>949.40321824260104</v>
      </c>
      <c r="K38" s="62">
        <v>740.65727679334475</v>
      </c>
      <c r="L38" s="62">
        <v>782.04042521641952</v>
      </c>
      <c r="M38" s="62">
        <v>798.19958201925988</v>
      </c>
      <c r="N38" s="62">
        <v>784.9</v>
      </c>
      <c r="O38" s="62">
        <v>870.51610688506628</v>
      </c>
      <c r="P38" s="62">
        <v>900.21173115402667</v>
      </c>
      <c r="Q38" s="62">
        <v>903.9173197845123</v>
      </c>
      <c r="R38" s="62">
        <v>882.28767110143883</v>
      </c>
      <c r="S38" s="62">
        <v>787.13741190092321</v>
      </c>
      <c r="T38" s="62"/>
      <c r="V38" s="55" t="s">
        <v>99</v>
      </c>
      <c r="W38" s="62">
        <v>868.81404816519353</v>
      </c>
      <c r="X38" s="55" t="s">
        <v>99</v>
      </c>
      <c r="Y38" s="62">
        <v>857.78080092895823</v>
      </c>
      <c r="Z38" s="55" t="s">
        <v>99</v>
      </c>
    </row>
    <row r="39" spans="2:26" ht="16.5" customHeight="1">
      <c r="B39" s="56" t="s">
        <v>1</v>
      </c>
      <c r="C39" s="63">
        <v>9672.3162615353503</v>
      </c>
      <c r="D39" s="63">
        <v>10104.168463452219</v>
      </c>
      <c r="E39" s="63">
        <v>9894.4564211181478</v>
      </c>
      <c r="F39" s="63">
        <v>10765.464901997313</v>
      </c>
      <c r="G39" s="63">
        <v>11483.270445902515</v>
      </c>
      <c r="H39" s="63">
        <v>11023.6</v>
      </c>
      <c r="I39" s="63">
        <v>11106.3</v>
      </c>
      <c r="J39" s="63">
        <v>11062.84619956891</v>
      </c>
      <c r="K39" s="63">
        <v>11582.075119011961</v>
      </c>
      <c r="L39" s="63">
        <v>10075.942364272581</v>
      </c>
      <c r="M39" s="63">
        <v>10389.00886232527</v>
      </c>
      <c r="N39" s="63">
        <v>10272.371340542166</v>
      </c>
      <c r="O39" s="63">
        <v>10678.315095950587</v>
      </c>
      <c r="P39" s="63">
        <v>11287.999260733852</v>
      </c>
      <c r="Q39" s="63">
        <v>11613.551270547361</v>
      </c>
      <c r="R39" s="63">
        <v>11546.072408889944</v>
      </c>
      <c r="S39" s="63">
        <v>10733.901703192747</v>
      </c>
      <c r="T39" s="63">
        <v>8487.6698899999992</v>
      </c>
      <c r="U39" s="60"/>
      <c r="V39" s="158">
        <v>-6.6940191929441991E-4</v>
      </c>
      <c r="W39" s="63">
        <v>11171.967947862899</v>
      </c>
      <c r="X39" s="158">
        <v>-2.5208665116796598E-2</v>
      </c>
      <c r="Y39" s="63">
        <v>11297.841794210019</v>
      </c>
      <c r="Z39" s="158">
        <v>-4.0695582949796333E-2</v>
      </c>
    </row>
    <row r="40" spans="2:26" ht="16.5" customHeight="1">
      <c r="B40" s="44"/>
      <c r="U40" s="60"/>
      <c r="X40" s="144"/>
      <c r="Y40" s="37"/>
      <c r="Z40" s="74"/>
    </row>
    <row r="41" spans="2:26" ht="16.5" customHeight="1">
      <c r="J41" s="136"/>
      <c r="K41" s="136"/>
      <c r="L41" s="136"/>
      <c r="M41" s="136"/>
      <c r="N41" s="136"/>
      <c r="O41" s="136"/>
      <c r="P41" s="136"/>
      <c r="Q41" s="136"/>
      <c r="R41" s="136"/>
      <c r="S41" s="136"/>
      <c r="T41" s="136"/>
      <c r="U41" s="43"/>
      <c r="W41" s="37"/>
      <c r="X41" s="37"/>
      <c r="Y41" s="37"/>
      <c r="Z41" s="37"/>
    </row>
    <row r="42" spans="2:26" ht="16.5" customHeight="1">
      <c r="B42" s="39" t="s">
        <v>68</v>
      </c>
      <c r="C42" s="66"/>
      <c r="D42" s="66"/>
      <c r="E42" s="128" t="s">
        <v>96</v>
      </c>
      <c r="F42" s="66"/>
      <c r="G42" s="66"/>
      <c r="H42" s="66"/>
      <c r="I42" s="66"/>
      <c r="J42" s="66"/>
      <c r="K42" s="66"/>
      <c r="L42" s="137"/>
      <c r="M42" s="137"/>
      <c r="N42" s="137"/>
      <c r="O42" s="137"/>
      <c r="P42" s="137"/>
      <c r="Q42" s="137"/>
      <c r="R42" s="137"/>
      <c r="S42" s="137"/>
      <c r="T42" s="137"/>
      <c r="U42" s="66"/>
      <c r="V42" s="66"/>
      <c r="W42" s="66"/>
      <c r="X42" s="66"/>
      <c r="Y42" s="66"/>
      <c r="Z42" s="3"/>
    </row>
    <row r="43" spans="2:26" ht="38.25" customHeight="1">
      <c r="B43" s="47"/>
      <c r="C43" s="138" t="s">
        <v>18</v>
      </c>
      <c r="D43" s="138" t="s">
        <v>19</v>
      </c>
      <c r="E43" s="138" t="s">
        <v>20</v>
      </c>
      <c r="F43" s="138" t="s">
        <v>21</v>
      </c>
      <c r="G43" s="138" t="s">
        <v>22</v>
      </c>
      <c r="H43" s="138" t="s">
        <v>23</v>
      </c>
      <c r="I43" s="138" t="s">
        <v>24</v>
      </c>
      <c r="J43" s="138" t="s">
        <v>25</v>
      </c>
      <c r="K43" s="138" t="s">
        <v>26</v>
      </c>
      <c r="L43" s="138" t="s">
        <v>28</v>
      </c>
      <c r="M43" s="138" t="s">
        <v>29</v>
      </c>
      <c r="N43" s="138" t="s">
        <v>48</v>
      </c>
      <c r="O43" s="138" t="s">
        <v>57</v>
      </c>
      <c r="P43" s="138" t="s">
        <v>92</v>
      </c>
      <c r="Q43" s="138" t="s">
        <v>97</v>
      </c>
      <c r="R43" s="47" t="s">
        <v>98</v>
      </c>
      <c r="S43" s="47" t="s">
        <v>102</v>
      </c>
      <c r="T43" s="47" t="s">
        <v>103</v>
      </c>
      <c r="U43" s="66"/>
      <c r="V43" s="49" t="s">
        <v>70</v>
      </c>
      <c r="W43" s="49" t="s">
        <v>43</v>
      </c>
      <c r="X43" s="49" t="s">
        <v>71</v>
      </c>
      <c r="Y43" s="49" t="s">
        <v>44</v>
      </c>
      <c r="Z43" s="49" t="s">
        <v>72</v>
      </c>
    </row>
    <row r="44" spans="2:26">
      <c r="B44" s="50" t="s">
        <v>6</v>
      </c>
      <c r="C44" s="61">
        <v>690.79355197864527</v>
      </c>
      <c r="D44" s="61">
        <v>719.20135957827551</v>
      </c>
      <c r="E44" s="61">
        <v>758.26301398630187</v>
      </c>
      <c r="F44" s="61">
        <v>796.35137024521146</v>
      </c>
      <c r="G44" s="61">
        <v>881.26885124241892</v>
      </c>
      <c r="H44" s="61">
        <v>893.6</v>
      </c>
      <c r="I44" s="61">
        <v>893.5</v>
      </c>
      <c r="J44" s="61">
        <v>865.4</v>
      </c>
      <c r="K44" s="61">
        <v>986.14223052906129</v>
      </c>
      <c r="L44" s="61">
        <v>775.19692886902442</v>
      </c>
      <c r="M44" s="61">
        <v>795.64695192034264</v>
      </c>
      <c r="N44" s="61">
        <v>833.67134054216501</v>
      </c>
      <c r="O44" s="61">
        <v>807.91592064604265</v>
      </c>
      <c r="P44" s="61">
        <v>893.8825852456788</v>
      </c>
      <c r="Q44" s="61">
        <v>920.71312599999999</v>
      </c>
      <c r="R44" s="61">
        <v>914.18313985132443</v>
      </c>
      <c r="S44" s="61">
        <v>906.28333199999997</v>
      </c>
      <c r="T44" s="61">
        <v>841.53949299999999</v>
      </c>
      <c r="V44" s="52">
        <v>-7.1438849986485198E-2</v>
      </c>
      <c r="W44" s="61">
        <v>888.59562074860912</v>
      </c>
      <c r="X44" s="52">
        <v>-5.2955615186316196E-2</v>
      </c>
      <c r="Y44" s="61">
        <v>913.72653261710821</v>
      </c>
      <c r="Z44" s="52">
        <v>-7.9002893141724928E-2</v>
      </c>
    </row>
    <row r="45" spans="2:26">
      <c r="B45" s="53" t="s">
        <v>7</v>
      </c>
      <c r="C45" s="62">
        <v>1444.7412723314378</v>
      </c>
      <c r="D45" s="62">
        <v>1513.7423581219757</v>
      </c>
      <c r="E45" s="62">
        <v>1540.0407182369381</v>
      </c>
      <c r="F45" s="62">
        <v>1662.6020462264933</v>
      </c>
      <c r="G45" s="62">
        <v>1789.4918510991151</v>
      </c>
      <c r="H45" s="62">
        <v>1821.7</v>
      </c>
      <c r="I45" s="62">
        <v>1836.3</v>
      </c>
      <c r="J45" s="62">
        <v>1751.4</v>
      </c>
      <c r="K45" s="62">
        <v>2035.9033272488455</v>
      </c>
      <c r="L45" s="62">
        <v>1616.0683018805676</v>
      </c>
      <c r="M45" s="62">
        <v>1657.0672963071497</v>
      </c>
      <c r="N45" s="62">
        <v>1730.6713405421651</v>
      </c>
      <c r="O45" s="62">
        <v>1705.2823964159886</v>
      </c>
      <c r="P45" s="62">
        <v>1859.2839008907404</v>
      </c>
      <c r="Q45" s="62">
        <v>1919.9709696365876</v>
      </c>
      <c r="R45" s="62">
        <v>1903.5769663602368</v>
      </c>
      <c r="S45" s="62">
        <v>1894.0932130000001</v>
      </c>
      <c r="T45" s="62">
        <v>1782.2863600000001</v>
      </c>
      <c r="V45" s="55">
        <v>-5.9029224239134703E-2</v>
      </c>
      <c r="W45" s="62">
        <v>1856.4414892607106</v>
      </c>
      <c r="X45" s="55">
        <v>-3.9944770513743122E-2</v>
      </c>
      <c r="Y45" s="62">
        <v>1905.8803829989417</v>
      </c>
      <c r="Z45" s="55">
        <v>-6.484878279950812E-2</v>
      </c>
    </row>
    <row r="46" spans="2:26">
      <c r="B46" s="50" t="s">
        <v>8</v>
      </c>
      <c r="C46" s="61">
        <v>2258.123533125633</v>
      </c>
      <c r="D46" s="61">
        <v>2396.1403517995195</v>
      </c>
      <c r="E46" s="61">
        <v>2372.041752988418</v>
      </c>
      <c r="F46" s="61">
        <v>2574.6925814003621</v>
      </c>
      <c r="G46" s="61">
        <v>2780.2946729479204</v>
      </c>
      <c r="H46" s="61">
        <v>2773.3</v>
      </c>
      <c r="I46" s="61">
        <v>2792.1</v>
      </c>
      <c r="J46" s="61">
        <v>2695</v>
      </c>
      <c r="K46" s="61">
        <v>3128.9546296368198</v>
      </c>
      <c r="L46" s="61">
        <v>2552.4380181053116</v>
      </c>
      <c r="M46" s="61">
        <v>2568.1342331977667</v>
      </c>
      <c r="N46" s="61">
        <v>2678.1713405421651</v>
      </c>
      <c r="O46" s="61">
        <v>2672.3342290093165</v>
      </c>
      <c r="P46" s="61">
        <v>2875.1355993316411</v>
      </c>
      <c r="Q46" s="61">
        <v>2975.0448017129302</v>
      </c>
      <c r="R46" s="61">
        <v>2965.3741764379847</v>
      </c>
      <c r="S46" s="61">
        <v>2952.0902362728311</v>
      </c>
      <c r="T46" s="61">
        <v>2775.0859209999999</v>
      </c>
      <c r="V46" s="52">
        <v>-5.9958978590135659E-2</v>
      </c>
      <c r="W46" s="61">
        <v>2887.9958085529406</v>
      </c>
      <c r="X46" s="52">
        <v>-3.909627819353223E-2</v>
      </c>
      <c r="Y46" s="61">
        <v>2964.1697381412487</v>
      </c>
      <c r="Z46" s="52">
        <v>-6.3789807549893607E-2</v>
      </c>
    </row>
    <row r="47" spans="2:26">
      <c r="B47" s="53" t="s">
        <v>9</v>
      </c>
      <c r="C47" s="62">
        <v>3110.3919777718174</v>
      </c>
      <c r="D47" s="62">
        <v>3295.24699469917</v>
      </c>
      <c r="E47" s="62">
        <v>3252.1654338238181</v>
      </c>
      <c r="F47" s="62">
        <v>3508.3093696760125</v>
      </c>
      <c r="G47" s="62">
        <v>3810.3467901996701</v>
      </c>
      <c r="H47" s="62">
        <v>3786.2000000000003</v>
      </c>
      <c r="I47" s="62">
        <v>3723.1</v>
      </c>
      <c r="J47" s="62">
        <v>3663.3</v>
      </c>
      <c r="K47" s="62">
        <v>4277.8909030213144</v>
      </c>
      <c r="L47" s="62">
        <v>3528.930061523306</v>
      </c>
      <c r="M47" s="62">
        <v>3506.9985287214909</v>
      </c>
      <c r="N47" s="62">
        <v>3652.271340542165</v>
      </c>
      <c r="O47" s="62">
        <v>3658.8670162400522</v>
      </c>
      <c r="P47" s="62">
        <v>3897.4368986701647</v>
      </c>
      <c r="Q47" s="62">
        <v>4044.4400883444523</v>
      </c>
      <c r="R47" s="62">
        <v>4038.4723848099466</v>
      </c>
      <c r="S47" s="62">
        <v>3986.3600872728312</v>
      </c>
      <c r="T47" s="62">
        <v>3790.0374309999997</v>
      </c>
      <c r="V47" s="55">
        <v>-4.9248600722154201E-2</v>
      </c>
      <c r="W47" s="62">
        <v>3925.1152950674891</v>
      </c>
      <c r="X47" s="55">
        <v>-3.4413731550060556E-2</v>
      </c>
      <c r="Y47" s="62">
        <v>4023.0908534757436</v>
      </c>
      <c r="Z47" s="55">
        <v>-5.7928948404035618E-2</v>
      </c>
    </row>
    <row r="48" spans="2:26">
      <c r="B48" s="50" t="s">
        <v>10</v>
      </c>
      <c r="C48" s="61">
        <v>4038.2893205267246</v>
      </c>
      <c r="D48" s="61">
        <v>4277.1474022366428</v>
      </c>
      <c r="E48" s="61">
        <v>4205.54914801013</v>
      </c>
      <c r="F48" s="61">
        <v>4527.8584271665995</v>
      </c>
      <c r="G48" s="61">
        <v>4883.7761628191165</v>
      </c>
      <c r="H48" s="61">
        <v>4861.5</v>
      </c>
      <c r="I48" s="61">
        <v>4805.3999999999996</v>
      </c>
      <c r="J48" s="61">
        <v>4702.3</v>
      </c>
      <c r="K48" s="61">
        <v>5470.8980835738066</v>
      </c>
      <c r="L48" s="61">
        <v>4531.72336027863</v>
      </c>
      <c r="M48" s="61">
        <v>4497.9738748027712</v>
      </c>
      <c r="N48" s="61">
        <v>4663.6713405421651</v>
      </c>
      <c r="O48" s="61">
        <v>4679.5282954495478</v>
      </c>
      <c r="P48" s="61">
        <v>4976.6775221895887</v>
      </c>
      <c r="Q48" s="61">
        <v>5160.7968263444527</v>
      </c>
      <c r="R48" s="61">
        <v>5152.6228937198566</v>
      </c>
      <c r="S48" s="61">
        <v>5052.8139147155307</v>
      </c>
      <c r="T48" s="61">
        <v>4852.1821419999997</v>
      </c>
      <c r="V48" s="52">
        <v>-3.9706938767569144E-2</v>
      </c>
      <c r="W48" s="61">
        <v>5004.4878904837951</v>
      </c>
      <c r="X48" s="52">
        <v>-3.0433832954898321E-2</v>
      </c>
      <c r="Y48" s="61">
        <v>5122.0778782599473</v>
      </c>
      <c r="Z48" s="52">
        <v>-5.2692626444726276E-2</v>
      </c>
    </row>
    <row r="49" spans="2:26">
      <c r="B49" s="53" t="s">
        <v>11</v>
      </c>
      <c r="C49" s="62">
        <v>4928.3844237649491</v>
      </c>
      <c r="D49" s="62">
        <v>5216.7093816244596</v>
      </c>
      <c r="E49" s="62">
        <v>5136.2498887942265</v>
      </c>
      <c r="F49" s="62">
        <v>5515.2052560978445</v>
      </c>
      <c r="G49" s="62">
        <v>5912.9710577606702</v>
      </c>
      <c r="H49" s="62">
        <v>5844</v>
      </c>
      <c r="I49" s="62">
        <v>5793.7999999999993</v>
      </c>
      <c r="J49" s="62">
        <v>5648.5</v>
      </c>
      <c r="K49" s="62">
        <v>6582.4216134277067</v>
      </c>
      <c r="L49" s="62">
        <v>5448.9828052738794</v>
      </c>
      <c r="M49" s="62">
        <v>5449.4685889466455</v>
      </c>
      <c r="N49" s="62">
        <v>5606.2713405421655</v>
      </c>
      <c r="O49" s="62">
        <v>5640.8798162950652</v>
      </c>
      <c r="P49" s="62">
        <v>6007.0940597281979</v>
      </c>
      <c r="Q49" s="62">
        <v>6237.8185716684593</v>
      </c>
      <c r="R49" s="62">
        <v>6198.2938449279045</v>
      </c>
      <c r="S49" s="62">
        <v>6056.8900287155302</v>
      </c>
      <c r="T49" s="62">
        <v>5871.0001400000001</v>
      </c>
      <c r="U49"/>
      <c r="V49" s="55">
        <v>-3.0690649464367281E-2</v>
      </c>
      <c r="W49" s="62">
        <v>6028.1952642670312</v>
      </c>
      <c r="X49" s="55">
        <v>-2.6076647715582046E-2</v>
      </c>
      <c r="Y49" s="62">
        <v>6164.3341484372977</v>
      </c>
      <c r="Z49" s="55">
        <v>-4.7585676145031841E-2</v>
      </c>
    </row>
    <row r="50" spans="2:26">
      <c r="B50" s="50" t="s">
        <v>12</v>
      </c>
      <c r="C50" s="61">
        <v>5827.330960387073</v>
      </c>
      <c r="D50" s="61">
        <v>6138.4835234964758</v>
      </c>
      <c r="E50" s="61">
        <v>6088.9132341972736</v>
      </c>
      <c r="F50" s="61">
        <v>6501.9747989693624</v>
      </c>
      <c r="G50" s="61">
        <v>6942.7704459025153</v>
      </c>
      <c r="H50" s="61">
        <v>6798.5</v>
      </c>
      <c r="I50" s="61">
        <v>6745.9999999999991</v>
      </c>
      <c r="J50" s="61">
        <v>6649.6</v>
      </c>
      <c r="K50" s="61">
        <v>7647.6520729641052</v>
      </c>
      <c r="L50" s="61">
        <v>6357.7784047231526</v>
      </c>
      <c r="M50" s="61">
        <v>6379.3136428042881</v>
      </c>
      <c r="N50" s="61">
        <v>6516.8713405421659</v>
      </c>
      <c r="O50" s="61">
        <v>6584.471762001087</v>
      </c>
      <c r="P50" s="61">
        <v>7019.3442515275729</v>
      </c>
      <c r="Q50" s="61">
        <v>7284.6509496941208</v>
      </c>
      <c r="R50" s="61">
        <v>7228.5186814008757</v>
      </c>
      <c r="S50" s="61">
        <v>7008.0820098181639</v>
      </c>
      <c r="T50" s="61">
        <v>6864.5096439999998</v>
      </c>
      <c r="U50"/>
      <c r="V50" s="52">
        <v>-2.0486684604578365E-2</v>
      </c>
      <c r="W50" s="61">
        <v>7025.0135308883646</v>
      </c>
      <c r="X50" s="52">
        <v>-2.2847484376029126E-2</v>
      </c>
      <c r="Y50" s="61">
        <v>7173.7505469710532</v>
      </c>
      <c r="Z50" s="52">
        <v>-4.3107284111185473E-2</v>
      </c>
    </row>
    <row r="51" spans="2:26">
      <c r="B51" s="53" t="s">
        <v>2</v>
      </c>
      <c r="C51" s="62">
        <v>6708.5384551616871</v>
      </c>
      <c r="D51" s="62">
        <v>7040.7982109887671</v>
      </c>
      <c r="E51" s="62">
        <v>6933.3753582958589</v>
      </c>
      <c r="F51" s="62">
        <v>7423.7225447949622</v>
      </c>
      <c r="G51" s="62">
        <v>7957.9704459025152</v>
      </c>
      <c r="H51" s="62">
        <v>7648.3</v>
      </c>
      <c r="I51" s="62">
        <v>7703.2999999999993</v>
      </c>
      <c r="J51" s="62">
        <v>7623.3901363234845</v>
      </c>
      <c r="K51" s="62">
        <v>8553.4806054231904</v>
      </c>
      <c r="L51" s="62">
        <v>7169.7672812194696</v>
      </c>
      <c r="M51" s="62">
        <v>7263.9405609463092</v>
      </c>
      <c r="N51" s="62">
        <v>7336.7713405421655</v>
      </c>
      <c r="O51" s="62">
        <v>7449.3473767419127</v>
      </c>
      <c r="P51" s="62">
        <v>7950.6868850053834</v>
      </c>
      <c r="Q51" s="62">
        <v>8207.4470171607863</v>
      </c>
      <c r="R51" s="62">
        <v>8183.5152815251249</v>
      </c>
      <c r="S51" s="62">
        <v>7842.3979632918217</v>
      </c>
      <c r="T51" s="62">
        <v>7745.2272199999998</v>
      </c>
      <c r="V51" s="55">
        <v>-1.2390437688402534E-2</v>
      </c>
      <c r="W51" s="62">
        <v>7926.6789047450056</v>
      </c>
      <c r="X51" s="55">
        <v>-2.2891262144652647E-2</v>
      </c>
      <c r="Y51" s="62">
        <v>8077.7867539925765</v>
      </c>
      <c r="Z51" s="55">
        <v>-4.116963521328465E-2</v>
      </c>
    </row>
    <row r="52" spans="2:26">
      <c r="B52" s="50" t="s">
        <v>3</v>
      </c>
      <c r="C52" s="61">
        <v>7451.6442262857845</v>
      </c>
      <c r="D52" s="61">
        <v>7780.8505558853594</v>
      </c>
      <c r="E52" s="61">
        <v>7640.7808850147476</v>
      </c>
      <c r="F52" s="61">
        <v>8234.6279430628238</v>
      </c>
      <c r="G52" s="61">
        <v>8826.170445902515</v>
      </c>
      <c r="H52" s="61">
        <v>8408.4</v>
      </c>
      <c r="I52" s="61">
        <v>8581.0999999999985</v>
      </c>
      <c r="J52" s="61">
        <v>8370.1121407283863</v>
      </c>
      <c r="K52" s="61">
        <v>9331.3190346221309</v>
      </c>
      <c r="L52" s="61">
        <v>7851.3246669907721</v>
      </c>
      <c r="M52" s="61">
        <v>8005.2436490279006</v>
      </c>
      <c r="N52" s="61">
        <v>8005.0713405421657</v>
      </c>
      <c r="O52" s="61">
        <v>8220.5323066874716</v>
      </c>
      <c r="P52" s="61">
        <v>8738.2901467660231</v>
      </c>
      <c r="Q52" s="61">
        <v>9023.3015279317406</v>
      </c>
      <c r="R52" s="61">
        <v>8988.7271289660839</v>
      </c>
      <c r="S52" s="61">
        <v>8528.1856472918225</v>
      </c>
      <c r="T52" s="61">
        <v>8487.6698899999992</v>
      </c>
      <c r="V52" s="52">
        <v>-4.7508062051497824E-3</v>
      </c>
      <c r="W52" s="61">
        <v>8699.8073515286287</v>
      </c>
      <c r="X52" s="52">
        <v>-2.4384156218281716E-2</v>
      </c>
      <c r="Y52" s="61">
        <v>8846.7381013965496</v>
      </c>
      <c r="Z52" s="52">
        <v>-4.0587638888040289E-2</v>
      </c>
    </row>
    <row r="53" spans="2:26">
      <c r="B53" s="53" t="s">
        <v>4</v>
      </c>
      <c r="C53" s="62">
        <v>8196.5474959979947</v>
      </c>
      <c r="D53" s="62">
        <v>8580.694689886639</v>
      </c>
      <c r="E53" s="62">
        <v>8397.3392464378867</v>
      </c>
      <c r="F53" s="62">
        <v>9080.4684141483121</v>
      </c>
      <c r="G53" s="62">
        <v>9723.670445902515</v>
      </c>
      <c r="H53" s="62">
        <v>9266.6</v>
      </c>
      <c r="I53" s="62">
        <v>9407.7999999999993</v>
      </c>
      <c r="J53" s="62">
        <v>9234.0819304852685</v>
      </c>
      <c r="K53" s="62">
        <v>10144.670808391238</v>
      </c>
      <c r="L53" s="62">
        <v>8582.9868784826504</v>
      </c>
      <c r="M53" s="62">
        <v>8815.1057728891064</v>
      </c>
      <c r="N53" s="62">
        <v>8750.5713405421666</v>
      </c>
      <c r="O53" s="62">
        <v>9014.2021548818648</v>
      </c>
      <c r="P53" s="62">
        <v>9566.6138095798251</v>
      </c>
      <c r="Q53" s="62">
        <v>9872.2494508570144</v>
      </c>
      <c r="R53" s="62">
        <v>9811.0627609249113</v>
      </c>
      <c r="S53" s="62">
        <v>9232.4934462918227</v>
      </c>
      <c r="T53" s="62"/>
      <c r="V53" s="55" t="s">
        <v>99</v>
      </c>
      <c r="W53" s="62">
        <v>9499.324324507088</v>
      </c>
      <c r="X53" s="55" t="s">
        <v>99</v>
      </c>
      <c r="Y53" s="62">
        <v>9638.6018860245822</v>
      </c>
      <c r="Z53" s="55" t="s">
        <v>99</v>
      </c>
    </row>
    <row r="54" spans="2:26">
      <c r="B54" s="50" t="s">
        <v>5</v>
      </c>
      <c r="C54" s="61">
        <v>8903.319701899145</v>
      </c>
      <c r="D54" s="61">
        <v>9326.8866944772526</v>
      </c>
      <c r="E54" s="61">
        <v>9119.0476587688263</v>
      </c>
      <c r="F54" s="61">
        <v>9884.1352225701885</v>
      </c>
      <c r="G54" s="61">
        <v>10562.770445902515</v>
      </c>
      <c r="H54" s="61">
        <v>10089.800000000001</v>
      </c>
      <c r="I54" s="61">
        <v>10205.599999999999</v>
      </c>
      <c r="J54" s="61">
        <v>10113.442981326309</v>
      </c>
      <c r="K54" s="61">
        <v>10841.417842218616</v>
      </c>
      <c r="L54" s="61">
        <v>9293.9019390561625</v>
      </c>
      <c r="M54" s="61">
        <v>9590.8092803060099</v>
      </c>
      <c r="N54" s="61">
        <v>9487.4713405421662</v>
      </c>
      <c r="O54" s="61">
        <v>9807.7989890655208</v>
      </c>
      <c r="P54" s="61">
        <v>10387.787529579826</v>
      </c>
      <c r="Q54" s="61">
        <v>10709.633950762849</v>
      </c>
      <c r="R54" s="61">
        <v>10663.784737788505</v>
      </c>
      <c r="S54" s="61">
        <v>9946.7642912918236</v>
      </c>
      <c r="T54" s="61"/>
      <c r="V54" s="52" t="s">
        <v>99</v>
      </c>
      <c r="W54" s="61">
        <v>10303.153899697705</v>
      </c>
      <c r="X54" s="52" t="s">
        <v>99</v>
      </c>
      <c r="Y54" s="61">
        <v>10440.06099328106</v>
      </c>
      <c r="Z54" s="52" t="s">
        <v>99</v>
      </c>
    </row>
    <row r="55" spans="2:26">
      <c r="B55" s="53" t="s">
        <v>0</v>
      </c>
      <c r="C55" s="62">
        <v>9672.3162615353503</v>
      </c>
      <c r="D55" s="62">
        <v>10104.168463452219</v>
      </c>
      <c r="E55" s="62">
        <v>9894.4564211181478</v>
      </c>
      <c r="F55" s="62">
        <v>10765.464901997313</v>
      </c>
      <c r="G55" s="62">
        <v>11483.270445902515</v>
      </c>
      <c r="H55" s="62">
        <v>11023.6</v>
      </c>
      <c r="I55" s="62">
        <v>11106.3</v>
      </c>
      <c r="J55" s="62">
        <v>11062.84619956891</v>
      </c>
      <c r="K55" s="62">
        <v>11582.075119011961</v>
      </c>
      <c r="L55" s="62">
        <v>10075.942364272581</v>
      </c>
      <c r="M55" s="62">
        <v>10389.00886232527</v>
      </c>
      <c r="N55" s="62">
        <v>10272.371340542166</v>
      </c>
      <c r="O55" s="62">
        <v>10678.315095950587</v>
      </c>
      <c r="P55" s="62">
        <v>11287.999260733852</v>
      </c>
      <c r="Q55" s="62">
        <v>11613.551270547361</v>
      </c>
      <c r="R55" s="62">
        <v>11546.072408889944</v>
      </c>
      <c r="S55" s="62">
        <v>10733.901703192747</v>
      </c>
      <c r="T55" s="62"/>
      <c r="V55" s="55" t="s">
        <v>99</v>
      </c>
      <c r="W55" s="62">
        <v>11171.967947862897</v>
      </c>
      <c r="X55" s="55" t="s">
        <v>99</v>
      </c>
      <c r="Y55" s="62">
        <v>11297.841794210015</v>
      </c>
      <c r="Z55" s="55" t="s">
        <v>99</v>
      </c>
    </row>
    <row r="61" spans="2:26">
      <c r="B61" s="67"/>
      <c r="C61" s="68"/>
      <c r="D61" s="68"/>
      <c r="E61" s="68"/>
      <c r="F61" s="68"/>
      <c r="G61" s="68"/>
      <c r="H61" s="68"/>
      <c r="I61" s="69"/>
    </row>
    <row r="62" spans="2:26">
      <c r="B62" s="169"/>
      <c r="C62" s="169"/>
      <c r="D62" s="169"/>
      <c r="E62" s="169"/>
      <c r="F62" s="169"/>
      <c r="G62" s="169"/>
      <c r="H62" s="169"/>
      <c r="I62" s="169"/>
    </row>
    <row r="63" spans="2:26">
      <c r="B63" s="169"/>
      <c r="C63" s="169"/>
      <c r="D63" s="169"/>
      <c r="E63" s="169"/>
      <c r="F63" s="169"/>
      <c r="G63" s="169"/>
      <c r="H63" s="169"/>
      <c r="I63" s="169"/>
    </row>
    <row r="64" spans="2:26">
      <c r="B64" s="169"/>
      <c r="C64" s="169"/>
      <c r="D64" s="169"/>
      <c r="E64" s="169"/>
      <c r="F64" s="169"/>
      <c r="G64" s="169"/>
      <c r="H64" s="169"/>
      <c r="I64" s="169"/>
    </row>
    <row r="65" spans="2:9">
      <c r="B65" s="70"/>
      <c r="C65" s="71"/>
      <c r="D65" s="71"/>
      <c r="E65" s="71"/>
      <c r="F65" s="71"/>
      <c r="G65" s="71"/>
      <c r="H65" s="71"/>
      <c r="I65" s="71"/>
    </row>
    <row r="66" spans="2:9">
      <c r="B66" s="170"/>
      <c r="C66" s="170"/>
      <c r="D66" s="170"/>
      <c r="E66" s="170"/>
      <c r="F66" s="170"/>
      <c r="G66" s="170"/>
      <c r="H66" s="170"/>
      <c r="I66" s="170"/>
    </row>
    <row r="67" spans="2:9">
      <c r="B67" s="170"/>
      <c r="C67" s="170"/>
      <c r="D67" s="170"/>
      <c r="E67" s="170"/>
      <c r="F67" s="170"/>
      <c r="G67" s="170"/>
      <c r="H67" s="170"/>
      <c r="I67" s="170"/>
    </row>
  </sheetData>
  <mergeCells count="2">
    <mergeCell ref="B62:I64"/>
    <mergeCell ref="B66:I67"/>
  </mergeCells>
  <phoneticPr fontId="50" type="noConversion"/>
  <hyperlinks>
    <hyperlink ref="A4" r:id="rId1" xr:uid="{00000000-0004-0000-0200-000000000000}"/>
  </hyperlinks>
  <pageMargins left="0.7" right="0.7" top="0.75" bottom="0.75" header="0.3" footer="0.3"/>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56"/>
  <sheetViews>
    <sheetView zoomScale="50" zoomScaleNormal="50" workbookViewId="0">
      <selection activeCell="J47" sqref="J47"/>
    </sheetView>
  </sheetViews>
  <sheetFormatPr defaultColWidth="9" defaultRowHeight="15.5"/>
  <cols>
    <col min="1" max="1" width="14.25" style="37" customWidth="1"/>
    <col min="2" max="2" width="12.58203125" style="37" customWidth="1"/>
    <col min="3" max="21" width="9" style="37" customWidth="1"/>
    <col min="22" max="22" width="15.08203125" style="37" customWidth="1"/>
    <col min="23" max="23" width="12.5" style="37" bestFit="1" customWidth="1"/>
    <col min="24" max="24" width="17.75" style="37" customWidth="1"/>
    <col min="25" max="25" width="15.25" style="37" customWidth="1"/>
    <col min="26" max="26" width="18.5" style="37" customWidth="1"/>
    <col min="27" max="16384" width="9" style="37"/>
  </cols>
  <sheetData>
    <row r="2" spans="1:26">
      <c r="X2" s="73"/>
    </row>
    <row r="3" spans="1:26" ht="20">
      <c r="A3" s="77" t="s">
        <v>73</v>
      </c>
      <c r="X3" s="74"/>
    </row>
    <row r="4" spans="1:26">
      <c r="A4" s="41" t="s">
        <v>78</v>
      </c>
      <c r="K4" s="75"/>
    </row>
    <row r="5" spans="1:26">
      <c r="A5" s="42" t="s">
        <v>77</v>
      </c>
    </row>
    <row r="6" spans="1:26">
      <c r="A6" s="105" t="s">
        <v>100</v>
      </c>
      <c r="B6" s="127">
        <f>'Global Milk Deliveries'!$B$6</f>
        <v>45783</v>
      </c>
    </row>
    <row r="7" spans="1:26">
      <c r="L7" s="75"/>
      <c r="M7" s="75"/>
      <c r="N7" s="75"/>
      <c r="O7" s="75"/>
      <c r="P7" s="75"/>
      <c r="Q7" s="75"/>
      <c r="R7" s="75"/>
      <c r="S7" s="75"/>
      <c r="T7" s="75"/>
      <c r="U7" s="73"/>
    </row>
    <row r="8" spans="1:26">
      <c r="B8" s="39" t="s">
        <v>66</v>
      </c>
      <c r="C8" s="45"/>
      <c r="D8" s="45"/>
      <c r="E8" s="129" t="s">
        <v>95</v>
      </c>
      <c r="F8" s="45"/>
      <c r="G8" s="45"/>
      <c r="H8" s="45"/>
      <c r="I8" s="45"/>
      <c r="J8" s="45"/>
      <c r="K8" s="45"/>
      <c r="L8" s="46"/>
      <c r="M8" s="46"/>
      <c r="N8" s="46"/>
      <c r="O8" s="46"/>
      <c r="P8" s="46"/>
      <c r="Q8" s="46"/>
      <c r="R8" s="46"/>
      <c r="S8" s="46"/>
      <c r="T8" s="46"/>
      <c r="U8" s="45"/>
      <c r="V8" s="6"/>
      <c r="W8" s="6"/>
      <c r="X8" s="6"/>
      <c r="Y8" s="6"/>
      <c r="Z8" s="6"/>
    </row>
    <row r="9" spans="1:26" ht="31">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103</v>
      </c>
      <c r="U9" s="48"/>
      <c r="V9" s="49" t="s">
        <v>70</v>
      </c>
      <c r="W9" s="6"/>
      <c r="X9" s="6"/>
      <c r="Y9" s="6"/>
      <c r="Z9" s="6"/>
    </row>
    <row r="10" spans="1:26">
      <c r="B10" s="50" t="s">
        <v>7</v>
      </c>
      <c r="C10" s="51">
        <v>19.169061387741937</v>
      </c>
      <c r="D10" s="51">
        <v>20.422053413225807</v>
      </c>
      <c r="E10" s="51">
        <v>20.073533531420583</v>
      </c>
      <c r="F10" s="51">
        <v>20.890508161935482</v>
      </c>
      <c r="G10" s="51">
        <v>20.536721456311902</v>
      </c>
      <c r="H10" s="51">
        <v>21.298818162580641</v>
      </c>
      <c r="I10" s="51">
        <v>20.588921454193578</v>
      </c>
      <c r="J10" s="51">
        <v>21.291960614516132</v>
      </c>
      <c r="K10" s="51">
        <v>22.836668211362014</v>
      </c>
      <c r="L10" s="51">
        <v>20.535992582198872</v>
      </c>
      <c r="M10" s="51">
        <v>21.239641982901389</v>
      </c>
      <c r="N10" s="51">
        <v>21.121216364564095</v>
      </c>
      <c r="O10" s="51">
        <v>19.678139897023438</v>
      </c>
      <c r="P10" s="51">
        <v>20.288446183303009</v>
      </c>
      <c r="Q10" s="51">
        <v>19.857333609553272</v>
      </c>
      <c r="R10" s="51">
        <v>18.393528132207372</v>
      </c>
      <c r="S10" s="51">
        <v>18.392985015318825</v>
      </c>
      <c r="T10" s="51">
        <v>18.679680610099354</v>
      </c>
      <c r="U10" s="156"/>
      <c r="V10" s="52">
        <v>1.5587224941560729E-2</v>
      </c>
      <c r="W10" s="6"/>
      <c r="X10" s="6"/>
      <c r="Y10" s="6"/>
      <c r="Z10" s="6"/>
    </row>
    <row r="11" spans="1:26">
      <c r="B11" s="53" t="s">
        <v>8</v>
      </c>
      <c r="C11" s="54">
        <v>24.030372355806449</v>
      </c>
      <c r="D11" s="54">
        <v>24.400109182154164</v>
      </c>
      <c r="E11" s="54">
        <v>24.064061088201029</v>
      </c>
      <c r="F11" s="54">
        <v>24.125359305161286</v>
      </c>
      <c r="G11" s="54">
        <v>24.133712610729997</v>
      </c>
      <c r="H11" s="54">
        <v>24.865789421290309</v>
      </c>
      <c r="I11" s="54">
        <v>23.715143872580665</v>
      </c>
      <c r="J11" s="54">
        <v>24.836574291935484</v>
      </c>
      <c r="K11" s="54">
        <v>26.161772850299187</v>
      </c>
      <c r="L11" s="54">
        <v>23.776167558756175</v>
      </c>
      <c r="M11" s="54">
        <v>23.996261208098367</v>
      </c>
      <c r="N11" s="54">
        <v>23.756706575135834</v>
      </c>
      <c r="O11" s="54">
        <v>22.643375902978008</v>
      </c>
      <c r="P11" s="54">
        <v>23.122551237653163</v>
      </c>
      <c r="Q11" s="54">
        <v>22.56522750948217</v>
      </c>
      <c r="R11" s="54">
        <v>21.265874538950136</v>
      </c>
      <c r="S11" s="54">
        <v>21.40259533110294</v>
      </c>
      <c r="T11" s="54">
        <v>21.997482960036248</v>
      </c>
      <c r="U11" s="156"/>
      <c r="V11" s="55">
        <v>2.7795116420707977E-2</v>
      </c>
      <c r="W11" s="6"/>
      <c r="X11" s="6"/>
      <c r="Y11" s="6"/>
      <c r="Z11" s="6"/>
    </row>
    <row r="12" spans="1:26">
      <c r="B12" s="50" t="s">
        <v>9</v>
      </c>
      <c r="C12" s="51">
        <v>32.241078955380949</v>
      </c>
      <c r="D12" s="51">
        <v>31.708137859501015</v>
      </c>
      <c r="E12" s="51">
        <v>29.458491502333331</v>
      </c>
      <c r="F12" s="51">
        <v>29.145397768333332</v>
      </c>
      <c r="G12" s="51">
        <v>30.972403735999997</v>
      </c>
      <c r="H12" s="51">
        <v>31.068304435333335</v>
      </c>
      <c r="I12" s="51">
        <v>29.991829501999995</v>
      </c>
      <c r="J12" s="51">
        <v>32.084645423709702</v>
      </c>
      <c r="K12" s="51">
        <v>32.703825604908602</v>
      </c>
      <c r="L12" s="51">
        <v>29.485213280932694</v>
      </c>
      <c r="M12" s="51">
        <v>30.172130293760848</v>
      </c>
      <c r="N12" s="51">
        <v>29.920749033008068</v>
      </c>
      <c r="O12" s="51">
        <v>28.291902941513648</v>
      </c>
      <c r="P12" s="51">
        <v>28.929104566305174</v>
      </c>
      <c r="Q12" s="51">
        <v>28.426895583742159</v>
      </c>
      <c r="R12" s="51">
        <v>26.572259858998589</v>
      </c>
      <c r="S12" s="51">
        <v>26.705286407431306</v>
      </c>
      <c r="T12" s="51">
        <v>27.082056743653741</v>
      </c>
      <c r="U12" s="156"/>
      <c r="V12" s="52">
        <v>1.4108455175286583E-2</v>
      </c>
      <c r="W12" s="6"/>
      <c r="X12" s="6"/>
      <c r="Y12" s="6"/>
      <c r="Z12" s="6"/>
    </row>
    <row r="13" spans="1:26">
      <c r="B13" s="53" t="s">
        <v>10</v>
      </c>
      <c r="C13" s="54">
        <v>34.835795389032256</v>
      </c>
      <c r="D13" s="54">
        <v>35.477680325161288</v>
      </c>
      <c r="E13" s="54">
        <v>32.842182840645158</v>
      </c>
      <c r="F13" s="54">
        <v>33.305482234838713</v>
      </c>
      <c r="G13" s="54">
        <v>34.654523840967741</v>
      </c>
      <c r="H13" s="54">
        <v>34.166853904516124</v>
      </c>
      <c r="I13" s="54">
        <v>32.523776647096788</v>
      </c>
      <c r="J13" s="54">
        <v>35.405190355161295</v>
      </c>
      <c r="K13" s="54">
        <v>35.703737404581943</v>
      </c>
      <c r="L13" s="54">
        <v>31.68465417330944</v>
      </c>
      <c r="M13" s="54">
        <v>33.904839052002416</v>
      </c>
      <c r="N13" s="54">
        <v>32.79802607430134</v>
      </c>
      <c r="O13" s="54">
        <v>31.307288964692699</v>
      </c>
      <c r="P13" s="54">
        <v>31.041610933462383</v>
      </c>
      <c r="Q13" s="54">
        <v>30.736149620636358</v>
      </c>
      <c r="R13" s="54">
        <v>28.662423943310689</v>
      </c>
      <c r="S13" s="54">
        <v>29.228325594015324</v>
      </c>
      <c r="T13" s="54">
        <v>29.601724798691926</v>
      </c>
      <c r="U13" s="156"/>
      <c r="V13" s="55">
        <v>1.27752513046131E-2</v>
      </c>
      <c r="W13" s="6"/>
      <c r="X13" s="6"/>
      <c r="Y13" s="6"/>
      <c r="Z13" s="6"/>
    </row>
    <row r="14" spans="1:26">
      <c r="B14" s="50" t="s">
        <v>11</v>
      </c>
      <c r="C14" s="51">
        <v>33.397914068999995</v>
      </c>
      <c r="D14" s="51">
        <v>34.079981035333333</v>
      </c>
      <c r="E14" s="51">
        <v>31.611904781654761</v>
      </c>
      <c r="F14" s="51">
        <v>32.218107801333332</v>
      </c>
      <c r="G14" s="51">
        <v>33.30437320033333</v>
      </c>
      <c r="H14" s="51">
        <v>33.514164769999965</v>
      </c>
      <c r="I14" s="51">
        <v>32.555729467666673</v>
      </c>
      <c r="J14" s="51">
        <v>34.417002469333333</v>
      </c>
      <c r="K14" s="51">
        <v>33.663060999583166</v>
      </c>
      <c r="L14" s="51">
        <v>31.510505888464174</v>
      </c>
      <c r="M14" s="51">
        <v>32.812640372383107</v>
      </c>
      <c r="N14" s="51">
        <v>31.050861771585254</v>
      </c>
      <c r="O14" s="51">
        <v>30.200546472384236</v>
      </c>
      <c r="P14" s="51">
        <v>30.164801344518665</v>
      </c>
      <c r="Q14" s="51">
        <v>30.247837959134404</v>
      </c>
      <c r="R14" s="51">
        <v>27.297164893242563</v>
      </c>
      <c r="S14" s="51">
        <v>28.999857406399812</v>
      </c>
      <c r="T14" s="51">
        <v>28.932443272678537</v>
      </c>
      <c r="U14" s="156"/>
      <c r="V14" s="52">
        <v>-2.3246367310205684E-3</v>
      </c>
      <c r="W14" s="6"/>
      <c r="X14" s="6"/>
      <c r="Y14" s="6"/>
      <c r="Z14" s="6"/>
    </row>
    <row r="15" spans="1:26">
      <c r="B15" s="53" t="s">
        <v>12</v>
      </c>
      <c r="C15" s="54">
        <v>29.646532164838707</v>
      </c>
      <c r="D15" s="54">
        <v>31.478291744193548</v>
      </c>
      <c r="E15" s="54">
        <v>28.615610554838707</v>
      </c>
      <c r="F15" s="54">
        <v>28.365861162258064</v>
      </c>
      <c r="G15" s="54">
        <v>30.1330700016129</v>
      </c>
      <c r="H15" s="54">
        <v>29.763106324193554</v>
      </c>
      <c r="I15" s="54">
        <v>30.197100646774196</v>
      </c>
      <c r="J15" s="54">
        <v>30.520981602586932</v>
      </c>
      <c r="K15" s="54">
        <v>29.595772508757822</v>
      </c>
      <c r="L15" s="54">
        <v>28.329690163447438</v>
      </c>
      <c r="M15" s="54">
        <v>29.187769956617593</v>
      </c>
      <c r="N15" s="54">
        <v>27.789551771993658</v>
      </c>
      <c r="O15" s="54">
        <v>27.597004267468218</v>
      </c>
      <c r="P15" s="54">
        <v>27.383535314897046</v>
      </c>
      <c r="Q15" s="54">
        <v>27.312665649732882</v>
      </c>
      <c r="R15" s="54">
        <v>25.491535420865532</v>
      </c>
      <c r="S15" s="54">
        <v>26.033944881778556</v>
      </c>
      <c r="T15" s="54">
        <v>25.769382966823901</v>
      </c>
      <c r="U15" s="156"/>
      <c r="V15" s="55">
        <v>-1.0162190791908166E-2</v>
      </c>
      <c r="W15" s="6"/>
      <c r="X15" s="6"/>
      <c r="Y15" s="6"/>
      <c r="Z15" s="6"/>
    </row>
    <row r="16" spans="1:26">
      <c r="B16" s="50" t="s">
        <v>2</v>
      </c>
      <c r="C16" s="51">
        <v>26.146267228387092</v>
      </c>
      <c r="D16" s="51">
        <v>27.968284937419352</v>
      </c>
      <c r="E16" s="51">
        <v>25.414027221622117</v>
      </c>
      <c r="F16" s="51">
        <v>25.283493686615682</v>
      </c>
      <c r="G16" s="51">
        <v>26.607463424975908</v>
      </c>
      <c r="H16" s="51">
        <v>25.204148549999999</v>
      </c>
      <c r="I16" s="51">
        <v>25.980161710967742</v>
      </c>
      <c r="J16" s="51">
        <v>26.857629582903229</v>
      </c>
      <c r="K16" s="51">
        <v>26.21462564651279</v>
      </c>
      <c r="L16" s="51">
        <v>24.639309963907042</v>
      </c>
      <c r="M16" s="51">
        <v>25.716870144526865</v>
      </c>
      <c r="N16" s="51">
        <v>23.480506919729315</v>
      </c>
      <c r="O16" s="51">
        <v>23.794948389591198</v>
      </c>
      <c r="P16" s="51">
        <v>24.569827446999629</v>
      </c>
      <c r="Q16" s="51">
        <v>23.237824091367766</v>
      </c>
      <c r="R16" s="51">
        <v>22.302806451612902</v>
      </c>
      <c r="S16" s="51">
        <v>23.458679683715722</v>
      </c>
      <c r="T16" s="51">
        <v>22.846768099461194</v>
      </c>
      <c r="U16" s="156"/>
      <c r="V16" s="52">
        <v>-2.6084655765145182E-2</v>
      </c>
      <c r="W16" s="6"/>
      <c r="X16" s="6"/>
      <c r="Y16" s="6"/>
      <c r="Z16" s="6"/>
    </row>
    <row r="17" spans="2:26">
      <c r="B17" s="53" t="s">
        <v>3</v>
      </c>
      <c r="C17" s="131">
        <v>23.161082002758619</v>
      </c>
      <c r="D17" s="54">
        <v>23.060020144642856</v>
      </c>
      <c r="E17" s="54">
        <v>22.194550166928572</v>
      </c>
      <c r="F17" s="54">
        <v>22.567871145357142</v>
      </c>
      <c r="G17" s="131">
        <v>23.36261696586207</v>
      </c>
      <c r="H17" s="54">
        <v>21.998582929999998</v>
      </c>
      <c r="I17" s="54">
        <v>22.325299786785717</v>
      </c>
      <c r="J17" s="54">
        <v>24.403288573928574</v>
      </c>
      <c r="K17" s="131">
        <v>23.630303972490225</v>
      </c>
      <c r="L17" s="54">
        <v>21.979715207404073</v>
      </c>
      <c r="M17" s="54">
        <v>22.749291396612595</v>
      </c>
      <c r="N17" s="54">
        <v>20.437534096721645</v>
      </c>
      <c r="O17" s="131">
        <v>21.413505226192772</v>
      </c>
      <c r="P17" s="54">
        <v>22.060400950615211</v>
      </c>
      <c r="Q17" s="54">
        <v>20.915327544661555</v>
      </c>
      <c r="R17" s="54">
        <v>19.766710384394692</v>
      </c>
      <c r="S17" s="131">
        <v>20.739313826837709</v>
      </c>
      <c r="T17" s="54">
        <v>20.441179045917927</v>
      </c>
      <c r="U17" s="156"/>
      <c r="V17" s="55">
        <v>-1.4375344498330556E-2</v>
      </c>
      <c r="W17" s="6"/>
      <c r="X17" s="6"/>
      <c r="Y17" s="6"/>
      <c r="Z17" s="6"/>
    </row>
    <row r="18" spans="2:26">
      <c r="B18" s="50" t="s">
        <v>4</v>
      </c>
      <c r="C18" s="51">
        <v>20.521996238064514</v>
      </c>
      <c r="D18" s="51">
        <v>20.650144646451611</v>
      </c>
      <c r="E18" s="51">
        <v>20.583690749999999</v>
      </c>
      <c r="F18" s="51">
        <v>20.86848926032258</v>
      </c>
      <c r="G18" s="51">
        <v>21.484815292903225</v>
      </c>
      <c r="H18" s="51">
        <v>19.976465098387095</v>
      </c>
      <c r="I18" s="51">
        <v>20.72361271096776</v>
      </c>
      <c r="J18" s="51">
        <v>22.307917937419358</v>
      </c>
      <c r="K18" s="51">
        <v>21.697389796890103</v>
      </c>
      <c r="L18" s="51">
        <v>20.560394023008723</v>
      </c>
      <c r="M18" s="51">
        <v>21.075219913958815</v>
      </c>
      <c r="N18" s="51">
        <v>19.381215647635624</v>
      </c>
      <c r="O18" s="51">
        <v>20.645086840394306</v>
      </c>
      <c r="P18" s="51">
        <v>20.272062519347863</v>
      </c>
      <c r="Q18" s="51">
        <v>19.388929358288017</v>
      </c>
      <c r="R18" s="51">
        <v>18.720185998733076</v>
      </c>
      <c r="S18" s="51">
        <v>19.229615491621214</v>
      </c>
      <c r="T18" s="51"/>
      <c r="U18" s="156"/>
      <c r="V18" s="52"/>
      <c r="W18" s="6"/>
      <c r="X18" s="6"/>
      <c r="Y18" s="6"/>
      <c r="Z18" s="6"/>
    </row>
    <row r="19" spans="2:26">
      <c r="B19" s="53" t="s">
        <v>5</v>
      </c>
      <c r="C19" s="54">
        <v>19.326941750476752</v>
      </c>
      <c r="D19" s="54">
        <v>19.769090845779154</v>
      </c>
      <c r="E19" s="54">
        <v>20.299466274466667</v>
      </c>
      <c r="F19" s="54">
        <v>20.446669902666663</v>
      </c>
      <c r="G19" s="54">
        <v>22.039194601000002</v>
      </c>
      <c r="H19" s="54">
        <v>19.95768146833333</v>
      </c>
      <c r="I19" s="54">
        <v>21.038180768333341</v>
      </c>
      <c r="J19" s="54">
        <v>22.237681733999999</v>
      </c>
      <c r="K19" s="54">
        <v>22.089035601606255</v>
      </c>
      <c r="L19" s="54">
        <v>20.760561206139915</v>
      </c>
      <c r="M19" s="54">
        <v>21.794400887571019</v>
      </c>
      <c r="N19" s="54">
        <v>19.378038994104575</v>
      </c>
      <c r="O19" s="54">
        <v>20.785036990936728</v>
      </c>
      <c r="P19" s="54">
        <v>20.813085261008005</v>
      </c>
      <c r="Q19" s="54">
        <v>19.60204546846985</v>
      </c>
      <c r="R19" s="54">
        <v>19.238434225053428</v>
      </c>
      <c r="S19" s="54">
        <v>19.727864294990997</v>
      </c>
      <c r="T19" s="54"/>
      <c r="U19" s="156"/>
      <c r="V19" s="55"/>
      <c r="W19" s="6"/>
      <c r="X19" s="6"/>
      <c r="Y19" s="6"/>
      <c r="Z19" s="6"/>
    </row>
    <row r="20" spans="2:26">
      <c r="B20" s="50" t="s">
        <v>0</v>
      </c>
      <c r="C20" s="51">
        <v>19.684537523634056</v>
      </c>
      <c r="D20" s="51">
        <v>19.814572099124312</v>
      </c>
      <c r="E20" s="51">
        <v>20.774355107724098</v>
      </c>
      <c r="F20" s="51">
        <v>21.098151872903227</v>
      </c>
      <c r="G20" s="51">
        <v>21.952834840967739</v>
      </c>
      <c r="H20" s="51">
        <v>20.314951098709678</v>
      </c>
      <c r="I20" s="51">
        <v>21.978783840322571</v>
      </c>
      <c r="J20" s="51">
        <v>22.851098408907095</v>
      </c>
      <c r="K20" s="51">
        <v>21.979111588470907</v>
      </c>
      <c r="L20" s="51">
        <v>21.427881641038638</v>
      </c>
      <c r="M20" s="51">
        <v>22.229348989497105</v>
      </c>
      <c r="N20" s="51">
        <v>19.799134540855441</v>
      </c>
      <c r="O20" s="51">
        <v>21.083059510585734</v>
      </c>
      <c r="P20" s="51">
        <v>21.649855178023682</v>
      </c>
      <c r="Q20" s="51">
        <v>19.821065468456759</v>
      </c>
      <c r="R20" s="51">
        <v>20.105081230045258</v>
      </c>
      <c r="S20" s="51">
        <v>20.80838533233058</v>
      </c>
      <c r="T20" s="51"/>
      <c r="U20" s="156"/>
      <c r="V20" s="52"/>
      <c r="W20" s="6"/>
      <c r="X20" s="6"/>
      <c r="Y20" s="6"/>
      <c r="Z20" s="6"/>
    </row>
    <row r="21" spans="2:26">
      <c r="B21" s="53" t="s">
        <v>6</v>
      </c>
      <c r="C21" s="54">
        <v>20.240319734333333</v>
      </c>
      <c r="D21" s="54">
        <v>19.650169594914164</v>
      </c>
      <c r="E21" s="54">
        <v>20.556541966898312</v>
      </c>
      <c r="F21" s="54">
        <v>20.734338435333331</v>
      </c>
      <c r="G21" s="54">
        <v>21.617971001666664</v>
      </c>
      <c r="H21" s="54">
        <v>20.174776135000002</v>
      </c>
      <c r="I21" s="54">
        <v>21.970002002000008</v>
      </c>
      <c r="J21" s="54">
        <v>22.666502621529837</v>
      </c>
      <c r="K21" s="54">
        <v>21.069651505162199</v>
      </c>
      <c r="L21" s="54">
        <v>21.602237656732985</v>
      </c>
      <c r="M21" s="54">
        <v>21.550811940302303</v>
      </c>
      <c r="N21" s="54">
        <v>19.957138950730489</v>
      </c>
      <c r="O21" s="54">
        <v>20.940270825034613</v>
      </c>
      <c r="P21" s="54">
        <v>20.83564820857892</v>
      </c>
      <c r="Q21" s="54">
        <v>18.992780690343821</v>
      </c>
      <c r="R21" s="54">
        <v>19.220919902017823</v>
      </c>
      <c r="S21" s="54">
        <v>19.876919780134969</v>
      </c>
      <c r="T21" s="54"/>
      <c r="U21" s="156"/>
      <c r="V21" s="55"/>
      <c r="W21" s="6"/>
      <c r="X21" s="6"/>
      <c r="Y21" s="6"/>
      <c r="Z21" s="6"/>
    </row>
    <row r="22" spans="2:26">
      <c r="B22" s="56" t="s">
        <v>27</v>
      </c>
      <c r="C22" s="57">
        <v>25.199263508930017</v>
      </c>
      <c r="D22" s="57">
        <v>25.721773070946472</v>
      </c>
      <c r="E22" s="57">
        <v>24.719536532500257</v>
      </c>
      <c r="F22" s="57">
        <v>24.932311028781061</v>
      </c>
      <c r="G22" s="57">
        <v>25.901998780608064</v>
      </c>
      <c r="H22" s="57">
        <v>25.207403385342467</v>
      </c>
      <c r="I22" s="57">
        <v>25.311542941369872</v>
      </c>
      <c r="J22" s="57">
        <v>26.662134203078089</v>
      </c>
      <c r="K22" s="57">
        <v>26.450566788943007</v>
      </c>
      <c r="L22" s="57">
        <v>24.700724274112499</v>
      </c>
      <c r="M22" s="57">
        <v>25.54720041808589</v>
      </c>
      <c r="N22" s="57">
        <v>24.091429347703372</v>
      </c>
      <c r="O22" s="57">
        <v>24.034809796203298</v>
      </c>
      <c r="P22" s="57">
        <v>24.268862907544765</v>
      </c>
      <c r="Q22" s="57">
        <v>23.436194566669219</v>
      </c>
      <c r="R22" s="57">
        <v>22.264426751588761</v>
      </c>
      <c r="S22" s="57">
        <v>22.947749065406537</v>
      </c>
      <c r="T22" s="57">
        <v>24.418839812170354</v>
      </c>
      <c r="U22" s="157"/>
      <c r="V22" s="158">
        <v>2.1649025069704897E-3</v>
      </c>
      <c r="W22" s="6"/>
      <c r="X22" s="6"/>
      <c r="Y22" s="6"/>
      <c r="Z22" s="6"/>
    </row>
    <row r="23" spans="2:26">
      <c r="B23" s="44"/>
      <c r="C23" s="6"/>
      <c r="D23" s="6"/>
      <c r="E23" s="6"/>
      <c r="F23" s="6"/>
      <c r="G23" s="6"/>
      <c r="H23" s="6"/>
      <c r="I23" s="6"/>
      <c r="J23" s="6"/>
      <c r="K23" s="58"/>
      <c r="L23" s="59"/>
      <c r="M23" s="59"/>
      <c r="N23" s="59"/>
      <c r="O23" s="59"/>
      <c r="P23" s="59"/>
      <c r="Q23" s="59"/>
      <c r="R23" s="59"/>
      <c r="S23" s="59"/>
      <c r="T23" s="59"/>
      <c r="U23" s="6"/>
      <c r="V23" s="6"/>
      <c r="W23" s="6"/>
      <c r="X23" s="6"/>
      <c r="Y23" s="6"/>
      <c r="Z23" s="6"/>
    </row>
    <row r="24" spans="2:26">
      <c r="B24" s="6"/>
      <c r="C24" s="6"/>
      <c r="D24" s="6"/>
      <c r="E24" s="6"/>
      <c r="F24" s="6"/>
      <c r="G24" s="6"/>
      <c r="H24" s="6"/>
      <c r="I24" s="6"/>
      <c r="J24" s="60"/>
      <c r="K24" s="60"/>
      <c r="L24" s="43"/>
      <c r="M24" s="43"/>
      <c r="N24" s="43"/>
      <c r="O24" s="43"/>
      <c r="P24" s="43"/>
      <c r="Q24" s="43"/>
      <c r="R24" s="43"/>
      <c r="S24" s="43"/>
      <c r="T24" s="43"/>
      <c r="U24" s="60"/>
      <c r="V24" s="6"/>
      <c r="W24" s="6"/>
      <c r="X24" s="6"/>
      <c r="Y24" s="6"/>
      <c r="Z24" s="6"/>
    </row>
    <row r="25" spans="2:26">
      <c r="B25" s="39" t="s">
        <v>67</v>
      </c>
      <c r="C25" s="6"/>
      <c r="D25" s="6"/>
      <c r="E25" s="128" t="s">
        <v>96</v>
      </c>
      <c r="F25" s="6"/>
      <c r="G25" s="6"/>
      <c r="H25" s="6"/>
      <c r="I25" s="6"/>
      <c r="J25" s="44"/>
      <c r="K25" s="43"/>
      <c r="L25" s="43"/>
      <c r="M25" s="43"/>
      <c r="N25" s="43"/>
      <c r="O25" s="43"/>
      <c r="P25" s="43"/>
      <c r="Q25" s="43"/>
      <c r="R25" s="43"/>
      <c r="S25" s="43"/>
      <c r="T25" s="43"/>
      <c r="U25" s="60"/>
      <c r="V25" s="6"/>
      <c r="W25" s="6"/>
      <c r="X25" s="6"/>
      <c r="Y25" s="6"/>
      <c r="Z25" s="6"/>
    </row>
    <row r="26" spans="2:26" ht="32.25" customHeight="1">
      <c r="B26" s="47"/>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166" t="s">
        <v>103</v>
      </c>
      <c r="U26" s="43"/>
      <c r="V26" s="49" t="s">
        <v>70</v>
      </c>
      <c r="W26" s="47" t="s">
        <v>43</v>
      </c>
      <c r="X26" s="49" t="s">
        <v>71</v>
      </c>
      <c r="Y26" s="49" t="s">
        <v>44</v>
      </c>
      <c r="Z26" s="49" t="s">
        <v>72</v>
      </c>
    </row>
    <row r="27" spans="2:26">
      <c r="B27" s="50" t="s">
        <v>7</v>
      </c>
      <c r="C27" s="125">
        <v>594.24090302000002</v>
      </c>
      <c r="D27" s="125">
        <v>633.08365580999998</v>
      </c>
      <c r="E27" s="125">
        <v>622.27953947403807</v>
      </c>
      <c r="F27" s="125">
        <v>647.60575301999995</v>
      </c>
      <c r="G27" s="125">
        <v>636.63836514566901</v>
      </c>
      <c r="H27" s="125">
        <v>660.26336303999983</v>
      </c>
      <c r="I27" s="125">
        <v>638.25656508000088</v>
      </c>
      <c r="J27" s="125">
        <v>660.05077905000007</v>
      </c>
      <c r="K27" s="125">
        <v>707.93671455222238</v>
      </c>
      <c r="L27" s="125">
        <v>636.61577004816502</v>
      </c>
      <c r="M27" s="125">
        <v>658.42890146994307</v>
      </c>
      <c r="N27" s="125">
        <v>654.7577073014869</v>
      </c>
      <c r="O27" s="125">
        <v>610.02233680772656</v>
      </c>
      <c r="P27" s="125">
        <v>628.94183168239329</v>
      </c>
      <c r="Q27" s="125">
        <v>615.57734189615144</v>
      </c>
      <c r="R27" s="125">
        <v>570.19937209842851</v>
      </c>
      <c r="S27" s="61">
        <v>570.18253547488359</v>
      </c>
      <c r="T27" s="61">
        <v>579.07009891307996</v>
      </c>
      <c r="U27" s="43"/>
      <c r="V27" s="52">
        <v>1.5587224941560507E-2</v>
      </c>
      <c r="W27" s="61">
        <v>598.98468359191668</v>
      </c>
      <c r="X27" s="52">
        <v>3.4390628554671565E-2</v>
      </c>
      <c r="Y27" s="61">
        <v>585.31974982315444</v>
      </c>
      <c r="Z27" s="52">
        <v>1.0792563666825794E-2</v>
      </c>
    </row>
    <row r="28" spans="2:26">
      <c r="B28" s="53" t="s">
        <v>8</v>
      </c>
      <c r="C28" s="126">
        <v>744.94154302999993</v>
      </c>
      <c r="D28" s="126">
        <v>756.40338464677905</v>
      </c>
      <c r="E28" s="126">
        <v>745.98589373423192</v>
      </c>
      <c r="F28" s="126">
        <v>747.88613845999987</v>
      </c>
      <c r="G28" s="126">
        <v>748.14509093262996</v>
      </c>
      <c r="H28" s="126">
        <v>770.83947205999959</v>
      </c>
      <c r="I28" s="126">
        <v>735.16946005000057</v>
      </c>
      <c r="J28" s="126">
        <v>769.93380305000005</v>
      </c>
      <c r="K28" s="126">
        <v>811.01495835927483</v>
      </c>
      <c r="L28" s="126">
        <v>737.06119432144146</v>
      </c>
      <c r="M28" s="126">
        <v>743.88409745104934</v>
      </c>
      <c r="N28" s="126">
        <v>736.45790382921086</v>
      </c>
      <c r="O28" s="126">
        <v>701.9446529923182</v>
      </c>
      <c r="P28" s="126">
        <v>716.79908836724803</v>
      </c>
      <c r="Q28" s="126">
        <v>699.5220527939473</v>
      </c>
      <c r="R28" s="126">
        <v>659.24211070745423</v>
      </c>
      <c r="S28" s="62">
        <v>663.48045526419116</v>
      </c>
      <c r="T28" s="62">
        <v>681.9219717611237</v>
      </c>
      <c r="U28" s="6"/>
      <c r="V28" s="55">
        <v>2.7795116420707977E-2</v>
      </c>
      <c r="W28" s="62">
        <v>688.19767202503181</v>
      </c>
      <c r="X28" s="55">
        <v>9.202959464263305E-3</v>
      </c>
      <c r="Y28" s="62">
        <v>674.08153958853097</v>
      </c>
      <c r="Z28" s="55">
        <v>-1.1497550302337567E-2</v>
      </c>
    </row>
    <row r="29" spans="2:26">
      <c r="B29" s="50" t="s">
        <v>9</v>
      </c>
      <c r="C29" s="125">
        <v>967.2323686614285</v>
      </c>
      <c r="D29" s="125">
        <v>951.24413578503049</v>
      </c>
      <c r="E29" s="125">
        <v>883.7547450699999</v>
      </c>
      <c r="F29" s="125">
        <v>874.36193304999995</v>
      </c>
      <c r="G29" s="125">
        <v>929.17211207999992</v>
      </c>
      <c r="H29" s="125">
        <v>932.04913306000003</v>
      </c>
      <c r="I29" s="125">
        <v>899.75488505999988</v>
      </c>
      <c r="J29" s="125">
        <v>962.53936271129101</v>
      </c>
      <c r="K29" s="125">
        <v>981.11476814725802</v>
      </c>
      <c r="L29" s="125">
        <v>884.55639842798087</v>
      </c>
      <c r="M29" s="125">
        <v>905.16390881282541</v>
      </c>
      <c r="N29" s="125">
        <v>897.62247099024205</v>
      </c>
      <c r="O29" s="125">
        <v>848.75708824540948</v>
      </c>
      <c r="P29" s="125">
        <v>867.87313698915523</v>
      </c>
      <c r="Q29" s="125">
        <v>852.80686751226472</v>
      </c>
      <c r="R29" s="125">
        <v>797.16779576995771</v>
      </c>
      <c r="S29" s="61">
        <v>801.15859222293921</v>
      </c>
      <c r="T29" s="61">
        <v>812.46170230961218</v>
      </c>
      <c r="U29" s="6"/>
      <c r="V29" s="52">
        <v>1.4108455175286583E-2</v>
      </c>
      <c r="W29" s="61">
        <v>833.5526961479452</v>
      </c>
      <c r="X29" s="52">
        <v>2.5959369873529869E-2</v>
      </c>
      <c r="Y29" s="61">
        <v>817.04441850172054</v>
      </c>
      <c r="Z29" s="52">
        <v>5.6405319525596465E-3</v>
      </c>
    </row>
    <row r="30" spans="2:26">
      <c r="B30" s="53" t="s">
        <v>10</v>
      </c>
      <c r="C30" s="126">
        <v>1079.90965706</v>
      </c>
      <c r="D30" s="126">
        <v>1099.8080900799998</v>
      </c>
      <c r="E30" s="126">
        <v>1018.1076680599999</v>
      </c>
      <c r="F30" s="126">
        <v>1032.46994928</v>
      </c>
      <c r="G30" s="126">
        <v>1074.2902390699999</v>
      </c>
      <c r="H30" s="126">
        <v>1059.1724710399999</v>
      </c>
      <c r="I30" s="126">
        <v>1008.2370760600004</v>
      </c>
      <c r="J30" s="126">
        <v>1097.5609010100002</v>
      </c>
      <c r="K30" s="126">
        <v>1106.8158595420402</v>
      </c>
      <c r="L30" s="126">
        <v>982.2242793725926</v>
      </c>
      <c r="M30" s="126">
        <v>1051.0500106120749</v>
      </c>
      <c r="N30" s="126">
        <v>1016.7388083033416</v>
      </c>
      <c r="O30" s="126">
        <v>970.52595790547366</v>
      </c>
      <c r="P30" s="126">
        <v>962.28993893733389</v>
      </c>
      <c r="Q30" s="126">
        <v>952.82063823972703</v>
      </c>
      <c r="R30" s="126">
        <v>888.53514224263131</v>
      </c>
      <c r="S30" s="62">
        <v>906.07809341447501</v>
      </c>
      <c r="T30" s="62">
        <v>917.65346875944965</v>
      </c>
      <c r="U30" s="6"/>
      <c r="V30" s="55">
        <v>1.27752513046131E-2</v>
      </c>
      <c r="W30" s="62">
        <v>936.04995414792813</v>
      </c>
      <c r="X30" s="55">
        <v>2.0047311991691297E-2</v>
      </c>
      <c r="Y30" s="62">
        <v>915.81129129894452</v>
      </c>
      <c r="Z30" s="55">
        <v>-2.0074870560838898E-3</v>
      </c>
    </row>
    <row r="31" spans="2:26">
      <c r="B31" s="50" t="s">
        <v>11</v>
      </c>
      <c r="C31" s="125">
        <v>1001.9374220699999</v>
      </c>
      <c r="D31" s="125">
        <v>1022.39943106</v>
      </c>
      <c r="E31" s="125">
        <v>948.35714344964288</v>
      </c>
      <c r="F31" s="125">
        <v>966.54323404000002</v>
      </c>
      <c r="G31" s="125">
        <v>999.13119600999994</v>
      </c>
      <c r="H31" s="125">
        <v>1005.424943099999</v>
      </c>
      <c r="I31" s="125">
        <v>976.67188403000011</v>
      </c>
      <c r="J31" s="125">
        <v>1032.5100740800001</v>
      </c>
      <c r="K31" s="125">
        <v>1009.891829987495</v>
      </c>
      <c r="L31" s="125">
        <v>945.31517665392516</v>
      </c>
      <c r="M31" s="125">
        <v>984.37921117149324</v>
      </c>
      <c r="N31" s="125">
        <v>931.52585314755765</v>
      </c>
      <c r="O31" s="125">
        <v>906.01639417152705</v>
      </c>
      <c r="P31" s="125">
        <v>904.94404033555998</v>
      </c>
      <c r="Q31" s="125">
        <v>907.43513877403211</v>
      </c>
      <c r="R31" s="125">
        <v>818.91494679727691</v>
      </c>
      <c r="S31" s="61">
        <v>869.99572219199433</v>
      </c>
      <c r="T31" s="61">
        <v>867.9732981803561</v>
      </c>
      <c r="U31" s="6"/>
      <c r="V31" s="52">
        <v>-2.3246367310205684E-3</v>
      </c>
      <c r="W31" s="61">
        <v>881.46124845407815</v>
      </c>
      <c r="X31" s="52">
        <v>1.5539591254706275E-2</v>
      </c>
      <c r="Y31" s="61">
        <v>865.44860258776782</v>
      </c>
      <c r="Z31" s="52">
        <v>-2.9087249548818139E-3</v>
      </c>
    </row>
    <row r="32" spans="2:26">
      <c r="B32" s="53" t="s">
        <v>12</v>
      </c>
      <c r="C32" s="126">
        <v>919.04249710999989</v>
      </c>
      <c r="D32" s="126">
        <v>975.82704406999994</v>
      </c>
      <c r="E32" s="126">
        <v>887.08392719999995</v>
      </c>
      <c r="F32" s="126">
        <v>879.34169602999998</v>
      </c>
      <c r="G32" s="126">
        <v>934.12517004999995</v>
      </c>
      <c r="H32" s="126">
        <v>922.65629605000015</v>
      </c>
      <c r="I32" s="126">
        <v>936.11012005000009</v>
      </c>
      <c r="J32" s="126">
        <v>946.15042968019486</v>
      </c>
      <c r="K32" s="126">
        <v>917.46894777149248</v>
      </c>
      <c r="L32" s="126">
        <v>878.22039506687054</v>
      </c>
      <c r="M32" s="126">
        <v>904.82086865514543</v>
      </c>
      <c r="N32" s="126">
        <v>861.47610493180343</v>
      </c>
      <c r="O32" s="126">
        <v>855.50713229151472</v>
      </c>
      <c r="P32" s="126">
        <v>848.88959476180844</v>
      </c>
      <c r="Q32" s="126">
        <v>846.69263514171928</v>
      </c>
      <c r="R32" s="126">
        <v>790.23759804683152</v>
      </c>
      <c r="S32" s="62">
        <v>807.05229133513524</v>
      </c>
      <c r="T32" s="62">
        <v>798.85087197154098</v>
      </c>
      <c r="U32" s="6"/>
      <c r="V32" s="55">
        <v>-1.0162190791908166E-2</v>
      </c>
      <c r="W32" s="62">
        <v>829.67585031540182</v>
      </c>
      <c r="X32" s="55">
        <v>3.8586649179947363E-2</v>
      </c>
      <c r="Y32" s="62">
        <v>814.66084150789538</v>
      </c>
      <c r="Z32" s="55">
        <v>1.9790889753097396E-2</v>
      </c>
    </row>
    <row r="33" spans="2:26">
      <c r="B33" s="50" t="s">
        <v>2</v>
      </c>
      <c r="C33" s="125">
        <v>810.53428407999991</v>
      </c>
      <c r="D33" s="125">
        <v>867.01683305999995</v>
      </c>
      <c r="E33" s="125">
        <v>787.83484387028568</v>
      </c>
      <c r="F33" s="125">
        <v>783.78830428508616</v>
      </c>
      <c r="G33" s="125">
        <v>824.83136617425316</v>
      </c>
      <c r="H33" s="125">
        <v>781.32860504999996</v>
      </c>
      <c r="I33" s="125">
        <v>805.38501303999999</v>
      </c>
      <c r="J33" s="125">
        <v>832.58651707000013</v>
      </c>
      <c r="K33" s="125">
        <v>812.65339504189649</v>
      </c>
      <c r="L33" s="125">
        <v>763.81860888111828</v>
      </c>
      <c r="M33" s="125">
        <v>797.22297448033282</v>
      </c>
      <c r="N33" s="125">
        <v>727.89571451160873</v>
      </c>
      <c r="O33" s="125">
        <v>737.6434000773271</v>
      </c>
      <c r="P33" s="125">
        <v>761.66465085698849</v>
      </c>
      <c r="Q33" s="125">
        <v>720.37254683240076</v>
      </c>
      <c r="R33" s="125">
        <v>691.38699999999994</v>
      </c>
      <c r="S33" s="61">
        <v>727.21907019518744</v>
      </c>
      <c r="T33" s="61">
        <v>708.249811083297</v>
      </c>
      <c r="U33" s="6"/>
      <c r="V33" s="52">
        <v>-2.6084655765145182E-2</v>
      </c>
      <c r="W33" s="61">
        <v>727.65733359238072</v>
      </c>
      <c r="X33" s="52">
        <v>2.7402086390110103E-2</v>
      </c>
      <c r="Y33" s="61">
        <v>712.99287234252949</v>
      </c>
      <c r="Z33" s="52">
        <v>6.6968761374999186E-3</v>
      </c>
    </row>
    <row r="34" spans="2:26">
      <c r="B34" s="53" t="s">
        <v>3</v>
      </c>
      <c r="C34" s="126">
        <v>671.67137807999995</v>
      </c>
      <c r="D34" s="126">
        <v>645.68056404999993</v>
      </c>
      <c r="E34" s="126">
        <v>621.44740467400004</v>
      </c>
      <c r="F34" s="126">
        <v>631.90039206999995</v>
      </c>
      <c r="G34" s="126">
        <v>677.51589201000002</v>
      </c>
      <c r="H34" s="126">
        <v>615.96032203999994</v>
      </c>
      <c r="I34" s="126">
        <v>625.10839403000011</v>
      </c>
      <c r="J34" s="126">
        <v>683.29208007000011</v>
      </c>
      <c r="K34" s="126">
        <v>685.27881520221649</v>
      </c>
      <c r="L34" s="126">
        <v>615.43202580731406</v>
      </c>
      <c r="M34" s="126">
        <v>636.98015910515267</v>
      </c>
      <c r="N34" s="126">
        <v>572.25095470820611</v>
      </c>
      <c r="O34" s="126">
        <v>620.99165155959042</v>
      </c>
      <c r="P34" s="126">
        <v>617.69122661722588</v>
      </c>
      <c r="Q34" s="126">
        <v>585.62917125052354</v>
      </c>
      <c r="R34" s="126">
        <v>553.4678907630514</v>
      </c>
      <c r="S34" s="62">
        <v>601.44010097829357</v>
      </c>
      <c r="T34" s="62">
        <v>572.35301328570199</v>
      </c>
      <c r="U34" s="6"/>
      <c r="V34" s="55">
        <v>-4.8362401584594927E-2</v>
      </c>
      <c r="W34" s="62">
        <v>595.84400823373699</v>
      </c>
      <c r="X34" s="55"/>
      <c r="Y34" s="62">
        <v>580.17905433062288</v>
      </c>
      <c r="Z34" s="55"/>
    </row>
    <row r="35" spans="2:26">
      <c r="B35" s="50" t="s">
        <v>4</v>
      </c>
      <c r="C35" s="125">
        <v>636.18188337999993</v>
      </c>
      <c r="D35" s="125">
        <v>640.15448403999994</v>
      </c>
      <c r="E35" s="125">
        <v>638.09441325</v>
      </c>
      <c r="F35" s="125">
        <v>646.92316706999998</v>
      </c>
      <c r="G35" s="125">
        <v>666.02927407999994</v>
      </c>
      <c r="H35" s="125">
        <v>619.27041804999999</v>
      </c>
      <c r="I35" s="125">
        <v>642.43199404000052</v>
      </c>
      <c r="J35" s="125">
        <v>691.54545606000011</v>
      </c>
      <c r="K35" s="125">
        <v>672.61908370359322</v>
      </c>
      <c r="L35" s="125">
        <v>637.37221471327041</v>
      </c>
      <c r="M35" s="125">
        <v>653.33181733272329</v>
      </c>
      <c r="N35" s="125">
        <v>600.81768507670438</v>
      </c>
      <c r="O35" s="125">
        <v>639.99769205222344</v>
      </c>
      <c r="P35" s="125">
        <v>628.43393809978375</v>
      </c>
      <c r="Q35" s="125">
        <v>601.05681010692854</v>
      </c>
      <c r="R35" s="125">
        <v>580.32576596072533</v>
      </c>
      <c r="S35" s="61">
        <v>596.11808024025765</v>
      </c>
      <c r="T35" s="61"/>
      <c r="U35" s="6"/>
      <c r="V35" s="52"/>
      <c r="W35" s="61">
        <v>609.18645729198374</v>
      </c>
      <c r="X35" s="52"/>
      <c r="Y35" s="61">
        <v>592.50021876930384</v>
      </c>
      <c r="Z35" s="52"/>
    </row>
    <row r="36" spans="2:26">
      <c r="B36" s="53" t="s">
        <v>5</v>
      </c>
      <c r="C36" s="126">
        <v>579.80825251430258</v>
      </c>
      <c r="D36" s="126">
        <v>593.07272537337462</v>
      </c>
      <c r="E36" s="126">
        <v>608.98398823399998</v>
      </c>
      <c r="F36" s="126">
        <v>613.40009707999991</v>
      </c>
      <c r="G36" s="126">
        <v>661.17583803000002</v>
      </c>
      <c r="H36" s="126">
        <v>598.73044404999996</v>
      </c>
      <c r="I36" s="126">
        <v>631.1454230500002</v>
      </c>
      <c r="J36" s="126">
        <v>667.13045202000001</v>
      </c>
      <c r="K36" s="126">
        <v>662.67106804818764</v>
      </c>
      <c r="L36" s="126">
        <v>622.81683618419743</v>
      </c>
      <c r="M36" s="126">
        <v>653.83202662713052</v>
      </c>
      <c r="N36" s="126">
        <v>581.34116982313719</v>
      </c>
      <c r="O36" s="126">
        <v>623.55110972810189</v>
      </c>
      <c r="P36" s="126">
        <v>624.39255783024021</v>
      </c>
      <c r="Q36" s="126">
        <v>588.06136405409552</v>
      </c>
      <c r="R36" s="126">
        <v>577.15302675160285</v>
      </c>
      <c r="S36" s="62">
        <v>591.83592884972995</v>
      </c>
      <c r="T36" s="62"/>
      <c r="U36" s="6"/>
      <c r="V36" s="55"/>
      <c r="W36" s="62">
        <v>600.99879744275404</v>
      </c>
      <c r="X36" s="55"/>
      <c r="Y36" s="62">
        <v>585.68343988514277</v>
      </c>
      <c r="Z36" s="55"/>
    </row>
    <row r="37" spans="2:26">
      <c r="B37" s="50" t="s">
        <v>0</v>
      </c>
      <c r="C37" s="125">
        <v>610.22066323265574</v>
      </c>
      <c r="D37" s="125">
        <v>614.25173507285365</v>
      </c>
      <c r="E37" s="125">
        <v>644.00500833944704</v>
      </c>
      <c r="F37" s="125">
        <v>654.04270806</v>
      </c>
      <c r="G37" s="125">
        <v>680.53788006999991</v>
      </c>
      <c r="H37" s="125">
        <v>629.76348406</v>
      </c>
      <c r="I37" s="125">
        <v>681.34229904999972</v>
      </c>
      <c r="J37" s="125">
        <v>708.38405067611995</v>
      </c>
      <c r="K37" s="125">
        <v>681.35245924259812</v>
      </c>
      <c r="L37" s="125">
        <v>664.26433087219777</v>
      </c>
      <c r="M37" s="125">
        <v>689.10981867441023</v>
      </c>
      <c r="N37" s="125">
        <v>613.77317076651866</v>
      </c>
      <c r="O37" s="125">
        <v>653.57484482815778</v>
      </c>
      <c r="P37" s="125">
        <v>671.14551051873411</v>
      </c>
      <c r="Q37" s="125">
        <v>614.45302952215957</v>
      </c>
      <c r="R37" s="125">
        <v>623.257518131403</v>
      </c>
      <c r="S37" s="61">
        <v>645.05994530224802</v>
      </c>
      <c r="T37" s="61"/>
      <c r="U37" s="6"/>
      <c r="V37" s="52"/>
      <c r="W37" s="61">
        <v>641.49816966054038</v>
      </c>
      <c r="X37" s="52"/>
      <c r="Y37" s="61">
        <v>627.59016431860357</v>
      </c>
      <c r="Z37" s="52"/>
    </row>
    <row r="38" spans="2:26">
      <c r="B38" s="53" t="s">
        <v>6</v>
      </c>
      <c r="C38" s="126">
        <v>607.20959202999995</v>
      </c>
      <c r="D38" s="126">
        <v>589.50508784742487</v>
      </c>
      <c r="E38" s="126">
        <v>616.69625900694939</v>
      </c>
      <c r="F38" s="126">
        <v>622.03015305999998</v>
      </c>
      <c r="G38" s="126">
        <v>648.53913004999993</v>
      </c>
      <c r="H38" s="126">
        <v>605.24328405000006</v>
      </c>
      <c r="I38" s="126">
        <v>659.10006006000026</v>
      </c>
      <c r="J38" s="126">
        <v>679.99507864589509</v>
      </c>
      <c r="K38" s="126">
        <v>632.08954515486596</v>
      </c>
      <c r="L38" s="126">
        <v>648.06712970198953</v>
      </c>
      <c r="M38" s="126">
        <v>646.52435820906908</v>
      </c>
      <c r="N38" s="126">
        <v>598.71416852191464</v>
      </c>
      <c r="O38" s="126">
        <v>628.20812475103844</v>
      </c>
      <c r="P38" s="126">
        <v>625.06944625736764</v>
      </c>
      <c r="Q38" s="126">
        <v>569.78342071031466</v>
      </c>
      <c r="R38" s="126">
        <v>576.62759706053464</v>
      </c>
      <c r="S38" s="62">
        <v>596.30759340404904</v>
      </c>
      <c r="T38" s="62"/>
      <c r="U38" s="6"/>
      <c r="V38" s="55"/>
      <c r="W38" s="62">
        <v>599.19923643666084</v>
      </c>
      <c r="X38" s="55"/>
      <c r="Y38" s="62">
        <v>580.90620372496608</v>
      </c>
      <c r="Z38" s="55"/>
    </row>
    <row r="39" spans="2:26">
      <c r="B39" s="56" t="s">
        <v>1</v>
      </c>
      <c r="C39" s="63">
        <v>9222.9304442683861</v>
      </c>
      <c r="D39" s="63">
        <v>9388.4471708954625</v>
      </c>
      <c r="E39" s="63">
        <v>9022.6308343625933</v>
      </c>
      <c r="F39" s="63">
        <v>9100.293525505087</v>
      </c>
      <c r="G39" s="63">
        <v>9480.1315537025512</v>
      </c>
      <c r="H39" s="63">
        <v>9200.7022356500001</v>
      </c>
      <c r="I39" s="63">
        <v>9238.7131736000028</v>
      </c>
      <c r="J39" s="63">
        <v>9731.6789841235022</v>
      </c>
      <c r="K39" s="63">
        <v>9680.9074447531402</v>
      </c>
      <c r="L39" s="63">
        <v>9015.7643600510619</v>
      </c>
      <c r="M39" s="63">
        <v>9324.7281526013503</v>
      </c>
      <c r="N39" s="63">
        <v>8793.37171191173</v>
      </c>
      <c r="O39" s="63">
        <v>8796.7403854104068</v>
      </c>
      <c r="P39" s="63">
        <v>8858.1349612538397</v>
      </c>
      <c r="Q39" s="63">
        <v>8554.2110168342642</v>
      </c>
      <c r="R39" s="63">
        <v>8126.515764329898</v>
      </c>
      <c r="S39" s="63">
        <v>8375.9284088733857</v>
      </c>
      <c r="T39" s="63">
        <v>5938.5342362641613</v>
      </c>
      <c r="U39" s="6"/>
      <c r="V39" s="158">
        <v>-2.0834796288125845E-3</v>
      </c>
      <c r="W39" s="63">
        <v>8542.3061073403587</v>
      </c>
      <c r="X39" s="158">
        <v>2.4446942386988541E-2</v>
      </c>
      <c r="Y39" s="63">
        <v>8352.2183966791818</v>
      </c>
      <c r="Z39" s="158">
        <v>3.7867284566684978E-3</v>
      </c>
    </row>
    <row r="40" spans="2:26">
      <c r="B40" s="44"/>
      <c r="C40" s="6"/>
      <c r="D40" s="6"/>
      <c r="E40" s="6"/>
      <c r="F40" s="6"/>
      <c r="G40" s="6"/>
      <c r="H40" s="6"/>
      <c r="I40" s="6"/>
      <c r="J40" s="6"/>
      <c r="K40" s="6"/>
      <c r="L40" s="6"/>
      <c r="M40" s="6"/>
      <c r="N40" s="6"/>
      <c r="O40" s="6"/>
      <c r="P40" s="6"/>
      <c r="Q40" s="6"/>
      <c r="R40" s="6"/>
      <c r="S40" s="6"/>
      <c r="T40" s="6"/>
      <c r="U40" s="6"/>
      <c r="V40" s="147"/>
      <c r="W40" s="6"/>
      <c r="Z40" s="144"/>
    </row>
    <row r="41" spans="2:26">
      <c r="B41" s="6"/>
      <c r="C41" s="6"/>
      <c r="D41" s="6"/>
      <c r="E41" s="6"/>
      <c r="F41" s="6"/>
      <c r="G41" s="6"/>
      <c r="H41" s="6"/>
      <c r="I41" s="6"/>
      <c r="J41" s="64"/>
      <c r="K41" s="64"/>
      <c r="L41" s="64"/>
      <c r="M41" s="64"/>
      <c r="N41" s="64"/>
      <c r="O41" s="64"/>
      <c r="P41" s="64"/>
      <c r="U41" s="6"/>
      <c r="V41" s="6"/>
      <c r="X41" s="144"/>
    </row>
    <row r="42" spans="2:26">
      <c r="B42" s="39" t="s">
        <v>68</v>
      </c>
      <c r="C42" s="45"/>
      <c r="D42" s="45"/>
      <c r="E42" s="128" t="s">
        <v>96</v>
      </c>
      <c r="F42" s="45"/>
      <c r="G42" s="45"/>
      <c r="H42" s="45"/>
      <c r="I42" s="45"/>
      <c r="J42" s="45"/>
      <c r="K42" s="46"/>
      <c r="L42" s="65"/>
      <c r="M42" s="65"/>
      <c r="N42" s="65"/>
      <c r="O42" s="65"/>
      <c r="P42" s="65"/>
      <c r="Q42" s="65"/>
      <c r="R42" s="65"/>
      <c r="S42" s="65"/>
      <c r="T42" s="65"/>
      <c r="U42" s="66"/>
      <c r="V42" s="66"/>
      <c r="W42" s="66"/>
      <c r="X42" s="66"/>
      <c r="Y42" s="66"/>
      <c r="Z42" s="3"/>
    </row>
    <row r="43" spans="2:26" ht="31">
      <c r="B43" s="47"/>
      <c r="C43" s="47" t="s">
        <v>18</v>
      </c>
      <c r="D43" s="47" t="s">
        <v>19</v>
      </c>
      <c r="E43" s="47" t="s">
        <v>20</v>
      </c>
      <c r="F43" s="47" t="s">
        <v>21</v>
      </c>
      <c r="G43" s="47" t="s">
        <v>22</v>
      </c>
      <c r="H43" s="47" t="s">
        <v>23</v>
      </c>
      <c r="I43" s="47" t="s">
        <v>24</v>
      </c>
      <c r="J43" s="47" t="s">
        <v>25</v>
      </c>
      <c r="K43" s="47" t="s">
        <v>26</v>
      </c>
      <c r="L43" s="47" t="s">
        <v>28</v>
      </c>
      <c r="M43" s="47" t="s">
        <v>29</v>
      </c>
      <c r="N43" s="47" t="s">
        <v>48</v>
      </c>
      <c r="O43" s="47" t="s">
        <v>57</v>
      </c>
      <c r="P43" s="47" t="s">
        <v>92</v>
      </c>
      <c r="Q43" s="47" t="s">
        <v>97</v>
      </c>
      <c r="R43" s="47" t="s">
        <v>98</v>
      </c>
      <c r="S43" s="47" t="s">
        <v>102</v>
      </c>
      <c r="T43" s="166" t="s">
        <v>103</v>
      </c>
      <c r="U43" s="66"/>
      <c r="V43" s="49" t="s">
        <v>70</v>
      </c>
      <c r="W43" s="49" t="s">
        <v>43</v>
      </c>
      <c r="X43" s="49" t="s">
        <v>71</v>
      </c>
      <c r="Y43" s="49" t="s">
        <v>44</v>
      </c>
      <c r="Z43" s="49" t="s">
        <v>72</v>
      </c>
    </row>
    <row r="44" spans="2:26">
      <c r="B44" s="50" t="s">
        <v>7</v>
      </c>
      <c r="C44" s="61">
        <v>594.24090302000002</v>
      </c>
      <c r="D44" s="61">
        <v>633.08365580999998</v>
      </c>
      <c r="E44" s="61">
        <v>622.27953947403807</v>
      </c>
      <c r="F44" s="61">
        <v>647.60575301999995</v>
      </c>
      <c r="G44" s="61">
        <v>636.63836514566901</v>
      </c>
      <c r="H44" s="61">
        <v>660.26336303999983</v>
      </c>
      <c r="I44" s="61">
        <v>638.25656508000088</v>
      </c>
      <c r="J44" s="61">
        <v>660.05077905000007</v>
      </c>
      <c r="K44" s="61">
        <v>707.93671455222238</v>
      </c>
      <c r="L44" s="61">
        <v>636.61577004816502</v>
      </c>
      <c r="M44" s="61">
        <v>658.42890146994307</v>
      </c>
      <c r="N44" s="61">
        <v>654.7577073014869</v>
      </c>
      <c r="O44" s="61">
        <v>610.02233680772656</v>
      </c>
      <c r="P44" s="61">
        <v>628.94183168239329</v>
      </c>
      <c r="Q44" s="61">
        <v>615.57734189615144</v>
      </c>
      <c r="R44" s="61">
        <v>570.19937209842851</v>
      </c>
      <c r="S44" s="61">
        <v>570.18253547488359</v>
      </c>
      <c r="T44" s="159">
        <v>579.07009891307996</v>
      </c>
      <c r="U44" s="6"/>
      <c r="V44" s="52">
        <v>1.5587224941560507E-2</v>
      </c>
      <c r="W44" s="61">
        <v>598.98468359191668</v>
      </c>
      <c r="X44" s="52">
        <v>3.4390628554671565E-2</v>
      </c>
      <c r="Y44" s="61">
        <v>585.31974982315444</v>
      </c>
      <c r="Z44" s="52">
        <v>1.0792563666825794E-2</v>
      </c>
    </row>
    <row r="45" spans="2:26">
      <c r="B45" s="53" t="s">
        <v>8</v>
      </c>
      <c r="C45" s="62">
        <v>1339.18244605</v>
      </c>
      <c r="D45" s="62">
        <v>1389.4870404567791</v>
      </c>
      <c r="E45" s="62">
        <v>1368.26543320827</v>
      </c>
      <c r="F45" s="62">
        <v>1395.4918914799998</v>
      </c>
      <c r="G45" s="62">
        <v>1384.783456078299</v>
      </c>
      <c r="H45" s="62">
        <v>1431.1028350999995</v>
      </c>
      <c r="I45" s="62">
        <v>1373.4260251300016</v>
      </c>
      <c r="J45" s="62">
        <v>1429.9845821000001</v>
      </c>
      <c r="K45" s="62">
        <v>1518.9516729114971</v>
      </c>
      <c r="L45" s="62">
        <v>1373.6769643696066</v>
      </c>
      <c r="M45" s="62">
        <v>1402.3129989209924</v>
      </c>
      <c r="N45" s="62">
        <v>1391.2156111306977</v>
      </c>
      <c r="O45" s="62">
        <v>1311.9669898000448</v>
      </c>
      <c r="P45" s="62">
        <v>1345.7409200496413</v>
      </c>
      <c r="Q45" s="62">
        <v>1315.0993946900987</v>
      </c>
      <c r="R45" s="62">
        <v>1229.4414828058827</v>
      </c>
      <c r="S45" s="62">
        <v>1234.2845942226641</v>
      </c>
      <c r="T45" s="62">
        <v>1260.9920706742037</v>
      </c>
      <c r="U45" s="6"/>
      <c r="V45" s="55">
        <v>2.163802139032911E-2</v>
      </c>
      <c r="W45" s="62">
        <v>1287.3066763136655</v>
      </c>
      <c r="X45" s="55">
        <v>2.0868176931035265E-2</v>
      </c>
      <c r="Y45" s="62">
        <v>1259.6084905728806</v>
      </c>
      <c r="Z45" s="55">
        <v>-1.0972155444113341E-3</v>
      </c>
    </row>
    <row r="46" spans="2:26">
      <c r="B46" s="50" t="s">
        <v>9</v>
      </c>
      <c r="C46" s="61">
        <v>2306.4148147114283</v>
      </c>
      <c r="D46" s="61">
        <v>2340.7311762418094</v>
      </c>
      <c r="E46" s="61">
        <v>2252.0201782782697</v>
      </c>
      <c r="F46" s="61">
        <v>2269.8538245299997</v>
      </c>
      <c r="G46" s="61">
        <v>2313.9555681582988</v>
      </c>
      <c r="H46" s="61">
        <v>2363.1519681599993</v>
      </c>
      <c r="I46" s="61">
        <v>2273.1809101900017</v>
      </c>
      <c r="J46" s="61">
        <v>2392.5239448112911</v>
      </c>
      <c r="K46" s="61">
        <v>2500.0664410587551</v>
      </c>
      <c r="L46" s="61">
        <v>2258.2333627975877</v>
      </c>
      <c r="M46" s="61">
        <v>2307.4769077338178</v>
      </c>
      <c r="N46" s="61">
        <v>2288.8380821209398</v>
      </c>
      <c r="O46" s="61">
        <v>2160.724078045454</v>
      </c>
      <c r="P46" s="61">
        <v>2213.6140570387965</v>
      </c>
      <c r="Q46" s="61">
        <v>2167.9062622023635</v>
      </c>
      <c r="R46" s="61">
        <v>2026.6092785758406</v>
      </c>
      <c r="S46" s="61">
        <v>2035.783498094961</v>
      </c>
      <c r="T46" s="61">
        <v>2073.4537729838157</v>
      </c>
      <c r="U46" s="6"/>
      <c r="V46" s="52">
        <v>1.8504067315658013E-2</v>
      </c>
      <c r="W46" s="61">
        <v>2120.9274347914829</v>
      </c>
      <c r="X46" s="52">
        <v>2.2895934515747562E-2</v>
      </c>
      <c r="Y46" s="61">
        <v>2076.766346291055</v>
      </c>
      <c r="Z46" s="52">
        <v>1.5976113624527333E-3</v>
      </c>
    </row>
    <row r="47" spans="2:26">
      <c r="B47" s="53" t="s">
        <v>10</v>
      </c>
      <c r="C47" s="62">
        <v>3386.3244717714283</v>
      </c>
      <c r="D47" s="62">
        <v>3440.539266321809</v>
      </c>
      <c r="E47" s="62">
        <v>3270.1278463382696</v>
      </c>
      <c r="F47" s="62">
        <v>3302.3237738099997</v>
      </c>
      <c r="G47" s="62">
        <v>3388.2458072282989</v>
      </c>
      <c r="H47" s="62">
        <v>3422.3244391999992</v>
      </c>
      <c r="I47" s="62">
        <v>3281.4179862500023</v>
      </c>
      <c r="J47" s="62">
        <v>3490.0848458212913</v>
      </c>
      <c r="K47" s="62">
        <v>3606.8823006007951</v>
      </c>
      <c r="L47" s="62">
        <v>3240.4576421701804</v>
      </c>
      <c r="M47" s="62">
        <v>3358.5269183458927</v>
      </c>
      <c r="N47" s="62">
        <v>3305.5768904242814</v>
      </c>
      <c r="O47" s="62">
        <v>3131.2500359509277</v>
      </c>
      <c r="P47" s="62">
        <v>3175.9039959761303</v>
      </c>
      <c r="Q47" s="62">
        <v>3120.7269004420905</v>
      </c>
      <c r="R47" s="62">
        <v>2915.1444208184721</v>
      </c>
      <c r="S47" s="62">
        <v>2942.1807456222923</v>
      </c>
      <c r="T47" s="62">
        <v>2991.1072417432651</v>
      </c>
      <c r="U47" s="6"/>
      <c r="V47" s="55">
        <v>1.6629330537823339E-2</v>
      </c>
      <c r="W47" s="62">
        <v>3057.041219761983</v>
      </c>
      <c r="X47" s="55">
        <v>2.2043334688424787E-2</v>
      </c>
      <c r="Y47" s="62">
        <v>2992.6840222942847</v>
      </c>
      <c r="Z47" s="55">
        <v>5.271561410484793E-4</v>
      </c>
    </row>
    <row r="48" spans="2:26">
      <c r="B48" s="50" t="s">
        <v>11</v>
      </c>
      <c r="C48" s="61">
        <v>4388.261893841428</v>
      </c>
      <c r="D48" s="61">
        <v>4462.9386973818091</v>
      </c>
      <c r="E48" s="61">
        <v>4218.4849897879121</v>
      </c>
      <c r="F48" s="61">
        <v>4268.8670078499999</v>
      </c>
      <c r="G48" s="61">
        <v>4387.377003238299</v>
      </c>
      <c r="H48" s="61">
        <v>4427.7493822999986</v>
      </c>
      <c r="I48" s="61">
        <v>4258.0898702800023</v>
      </c>
      <c r="J48" s="61">
        <v>4522.5949199012912</v>
      </c>
      <c r="K48" s="61">
        <v>4616.7741305882901</v>
      </c>
      <c r="L48" s="61">
        <v>4185.7728188241053</v>
      </c>
      <c r="M48" s="61">
        <v>4342.906129517386</v>
      </c>
      <c r="N48" s="61">
        <v>4237.1027435718388</v>
      </c>
      <c r="O48" s="61">
        <v>4037.2664301224549</v>
      </c>
      <c r="P48" s="61">
        <v>4080.8480363116905</v>
      </c>
      <c r="Q48" s="61">
        <v>4028.1620392161226</v>
      </c>
      <c r="R48" s="61">
        <v>3734.0593676157491</v>
      </c>
      <c r="S48" s="61">
        <v>3812.4537456222924</v>
      </c>
      <c r="T48" s="61">
        <v>3859.0805399236215</v>
      </c>
      <c r="U48" s="6"/>
      <c r="V48" s="52">
        <v>1.2230127212656372E-2</v>
      </c>
      <c r="W48" s="61">
        <v>3938.5579237776619</v>
      </c>
      <c r="X48" s="52">
        <v>2.0594901565753165E-2</v>
      </c>
      <c r="Y48" s="61">
        <v>3858.225050818055</v>
      </c>
      <c r="Z48" s="52">
        <v>-2.2168210710193925E-4</v>
      </c>
    </row>
    <row r="49" spans="2:26">
      <c r="B49" s="53" t="s">
        <v>12</v>
      </c>
      <c r="C49" s="62">
        <v>5307.3043909514281</v>
      </c>
      <c r="D49" s="62">
        <v>5438.7657414518089</v>
      </c>
      <c r="E49" s="62">
        <v>5105.5689169879124</v>
      </c>
      <c r="F49" s="62">
        <v>5148.20870388</v>
      </c>
      <c r="G49" s="62">
        <v>5321.5021732882988</v>
      </c>
      <c r="H49" s="62">
        <v>5350.4056783499991</v>
      </c>
      <c r="I49" s="62">
        <v>5194.199990330002</v>
      </c>
      <c r="J49" s="62">
        <v>5468.7453495814862</v>
      </c>
      <c r="K49" s="62">
        <v>5534.2430783597829</v>
      </c>
      <c r="L49" s="62">
        <v>5063.9932138909762</v>
      </c>
      <c r="M49" s="62">
        <v>5247.7269981725312</v>
      </c>
      <c r="N49" s="62">
        <v>5098.5788485036419</v>
      </c>
      <c r="O49" s="62">
        <v>4892.7735624139696</v>
      </c>
      <c r="P49" s="62">
        <v>4929.737631073499</v>
      </c>
      <c r="Q49" s="62">
        <v>4874.8546743578418</v>
      </c>
      <c r="R49" s="62">
        <v>4524.296965662581</v>
      </c>
      <c r="S49" s="62">
        <v>4619.7392653594943</v>
      </c>
      <c r="T49" s="62">
        <v>4657.9314118951625</v>
      </c>
      <c r="U49" s="6"/>
      <c r="V49" s="55">
        <v>8.2671649506385059E-3</v>
      </c>
      <c r="W49" s="62">
        <v>4768.2804197734777</v>
      </c>
      <c r="X49" s="55">
        <v>2.3690560920779591E-2</v>
      </c>
      <c r="Y49" s="62">
        <v>4672.963635126639</v>
      </c>
      <c r="Z49" s="55">
        <v>3.227231554566945E-3</v>
      </c>
    </row>
    <row r="50" spans="2:26">
      <c r="B50" s="50" t="s">
        <v>2</v>
      </c>
      <c r="C50" s="61">
        <v>6117.8386750314276</v>
      </c>
      <c r="D50" s="61">
        <v>6305.7825745118089</v>
      </c>
      <c r="E50" s="61">
        <v>5893.4037608581984</v>
      </c>
      <c r="F50" s="61">
        <v>5931.9970081650863</v>
      </c>
      <c r="G50" s="61">
        <v>6146.3335394625519</v>
      </c>
      <c r="H50" s="61">
        <v>6131.7342833999992</v>
      </c>
      <c r="I50" s="61">
        <v>5999.5850033700017</v>
      </c>
      <c r="J50" s="61">
        <v>6301.3318666514861</v>
      </c>
      <c r="K50" s="61">
        <v>6346.896473401679</v>
      </c>
      <c r="L50" s="61">
        <v>5827.8118227720943</v>
      </c>
      <c r="M50" s="61">
        <v>6044.9499726528638</v>
      </c>
      <c r="N50" s="61">
        <v>5826.4745630152502</v>
      </c>
      <c r="O50" s="61">
        <v>5630.4169624912965</v>
      </c>
      <c r="P50" s="61">
        <v>5691.4022819304873</v>
      </c>
      <c r="Q50" s="61">
        <v>5595.2272211902427</v>
      </c>
      <c r="R50" s="61">
        <v>5215.6839656625807</v>
      </c>
      <c r="S50" s="61">
        <v>5346.958335554682</v>
      </c>
      <c r="T50" s="61">
        <v>5366.1812229784591</v>
      </c>
      <c r="U50" s="6"/>
      <c r="V50" s="52">
        <v>3.5951070155071374E-3</v>
      </c>
      <c r="W50" s="61">
        <v>5495.937753365858</v>
      </c>
      <c r="X50" s="52"/>
      <c r="Y50" s="61">
        <v>5385.9565074691682</v>
      </c>
      <c r="Z50" s="52"/>
    </row>
    <row r="51" spans="2:26">
      <c r="B51" s="53" t="s">
        <v>3</v>
      </c>
      <c r="C51" s="62">
        <v>6789.5100531114276</v>
      </c>
      <c r="D51" s="62">
        <v>6951.4631385618086</v>
      </c>
      <c r="E51" s="62">
        <v>6514.8511655321981</v>
      </c>
      <c r="F51" s="62">
        <v>6563.897400235086</v>
      </c>
      <c r="G51" s="62">
        <v>6823.8494314725522</v>
      </c>
      <c r="H51" s="62">
        <v>6747.6946054399996</v>
      </c>
      <c r="I51" s="62">
        <v>6624.6933974000021</v>
      </c>
      <c r="J51" s="62">
        <v>6984.6239467214864</v>
      </c>
      <c r="K51" s="62">
        <v>7032.1752886038958</v>
      </c>
      <c r="L51" s="62">
        <v>6443.2438485794082</v>
      </c>
      <c r="M51" s="62">
        <v>6681.9301317580166</v>
      </c>
      <c r="N51" s="62">
        <v>6398.7255177234565</v>
      </c>
      <c r="O51" s="62">
        <v>6251.4086140508871</v>
      </c>
      <c r="P51" s="62">
        <v>6309.0935085477131</v>
      </c>
      <c r="Q51" s="62">
        <v>6180.8563924407663</v>
      </c>
      <c r="R51" s="62">
        <v>5769.1518564256321</v>
      </c>
      <c r="S51" s="62">
        <v>5948.3984365329752</v>
      </c>
      <c r="T51" s="62">
        <v>5938.5342362641613</v>
      </c>
      <c r="U51" s="6"/>
      <c r="V51" s="55">
        <v>-1.6582951485279995E-3</v>
      </c>
      <c r="W51" s="62">
        <v>6091.7817615995946</v>
      </c>
      <c r="X51" s="55"/>
      <c r="Y51" s="62">
        <v>5966.1355617997906</v>
      </c>
      <c r="Z51" s="55"/>
    </row>
    <row r="52" spans="2:26">
      <c r="B52" s="50" t="s">
        <v>4</v>
      </c>
      <c r="C52" s="61">
        <v>7425.6919364914274</v>
      </c>
      <c r="D52" s="61">
        <v>7591.6176226018088</v>
      </c>
      <c r="E52" s="61">
        <v>7152.945578782198</v>
      </c>
      <c r="F52" s="61">
        <v>7210.8205673050861</v>
      </c>
      <c r="G52" s="61">
        <v>7489.8787055525518</v>
      </c>
      <c r="H52" s="61">
        <v>7366.96502349</v>
      </c>
      <c r="I52" s="61">
        <v>7267.1253914400022</v>
      </c>
      <c r="J52" s="61">
        <v>7676.1694027814865</v>
      </c>
      <c r="K52" s="61">
        <v>7704.7943723074886</v>
      </c>
      <c r="L52" s="61">
        <v>7080.6160632926785</v>
      </c>
      <c r="M52" s="61">
        <v>7335.26194909074</v>
      </c>
      <c r="N52" s="61">
        <v>6999.5432028001605</v>
      </c>
      <c r="O52" s="61">
        <v>6891.4063061031102</v>
      </c>
      <c r="P52" s="61">
        <v>6937.5274466474966</v>
      </c>
      <c r="Q52" s="61">
        <v>6781.9132025476947</v>
      </c>
      <c r="R52" s="61">
        <v>6349.4776223863573</v>
      </c>
      <c r="S52" s="61">
        <v>6544.516516773233</v>
      </c>
      <c r="T52" s="61"/>
      <c r="U52" s="6"/>
      <c r="V52" s="52"/>
      <c r="W52" s="61">
        <v>6700.9682188915785</v>
      </c>
      <c r="X52" s="52"/>
      <c r="Y52" s="61">
        <v>6558.6357805690959</v>
      </c>
      <c r="Z52" s="52"/>
    </row>
    <row r="53" spans="2:26">
      <c r="B53" s="53" t="s">
        <v>5</v>
      </c>
      <c r="C53" s="62">
        <v>8005.5001890057301</v>
      </c>
      <c r="D53" s="62">
        <v>8184.6903479751836</v>
      </c>
      <c r="E53" s="62">
        <v>7761.9295670161982</v>
      </c>
      <c r="F53" s="62">
        <v>7824.2206643850859</v>
      </c>
      <c r="G53" s="62">
        <v>8151.0545435825516</v>
      </c>
      <c r="H53" s="62">
        <v>7965.6954675400002</v>
      </c>
      <c r="I53" s="62">
        <v>7898.2708144900025</v>
      </c>
      <c r="J53" s="62">
        <v>8343.2998548014857</v>
      </c>
      <c r="K53" s="62">
        <v>8367.465440355676</v>
      </c>
      <c r="L53" s="62">
        <v>7703.4328994768757</v>
      </c>
      <c r="M53" s="62">
        <v>7989.0939757178703</v>
      </c>
      <c r="N53" s="62">
        <v>7580.8843726232981</v>
      </c>
      <c r="O53" s="62">
        <v>7514.9574158312116</v>
      </c>
      <c r="P53" s="62">
        <v>7561.9200044777372</v>
      </c>
      <c r="Q53" s="62">
        <v>7369.9745666017898</v>
      </c>
      <c r="R53" s="62">
        <v>6926.6306491379601</v>
      </c>
      <c r="S53" s="62">
        <v>7136.3524456229625</v>
      </c>
      <c r="T53" s="62"/>
      <c r="U53" s="6"/>
      <c r="V53" s="55"/>
      <c r="W53" s="62">
        <v>7301.9670163343326</v>
      </c>
      <c r="X53" s="55"/>
      <c r="Y53" s="62">
        <v>7144.3192204542383</v>
      </c>
      <c r="Z53" s="55"/>
    </row>
    <row r="54" spans="2:26">
      <c r="B54" s="50" t="s">
        <v>0</v>
      </c>
      <c r="C54" s="61">
        <v>8615.7208522383862</v>
      </c>
      <c r="D54" s="61">
        <v>8798.9420830480376</v>
      </c>
      <c r="E54" s="61">
        <v>8405.9345753556445</v>
      </c>
      <c r="F54" s="61">
        <v>8478.2633724450861</v>
      </c>
      <c r="G54" s="61">
        <v>8831.5924236525516</v>
      </c>
      <c r="H54" s="61">
        <v>8595.4589515999996</v>
      </c>
      <c r="I54" s="61">
        <v>8579.6131135400028</v>
      </c>
      <c r="J54" s="61">
        <v>9051.6839054776065</v>
      </c>
      <c r="K54" s="61">
        <v>9048.8178995982744</v>
      </c>
      <c r="L54" s="61">
        <v>8367.6972303490729</v>
      </c>
      <c r="M54" s="61">
        <v>8678.2037943922805</v>
      </c>
      <c r="N54" s="61">
        <v>8194.6575433898161</v>
      </c>
      <c r="O54" s="61">
        <v>8168.5322606593691</v>
      </c>
      <c r="P54" s="61">
        <v>8233.0655149964714</v>
      </c>
      <c r="Q54" s="61">
        <v>7984.4275961239491</v>
      </c>
      <c r="R54" s="61">
        <v>7549.8881672693633</v>
      </c>
      <c r="S54" s="61">
        <v>7781.4123909252103</v>
      </c>
      <c r="T54" s="61"/>
      <c r="U54" s="6"/>
      <c r="V54" s="52"/>
      <c r="W54" s="61">
        <v>7943.4651859948735</v>
      </c>
      <c r="X54" s="52"/>
      <c r="Y54" s="61">
        <v>7771.9093847728409</v>
      </c>
      <c r="Z54" s="52"/>
    </row>
    <row r="55" spans="2:26">
      <c r="B55" s="53" t="s">
        <v>6</v>
      </c>
      <c r="C55" s="62">
        <v>9222.9304442683861</v>
      </c>
      <c r="D55" s="62">
        <v>9388.4471708954625</v>
      </c>
      <c r="E55" s="62">
        <v>9022.6308343625933</v>
      </c>
      <c r="F55" s="62">
        <v>9100.293525505087</v>
      </c>
      <c r="G55" s="62">
        <v>9480.1315537025512</v>
      </c>
      <c r="H55" s="62">
        <v>9200.7022356500001</v>
      </c>
      <c r="I55" s="62">
        <v>9238.7131736000028</v>
      </c>
      <c r="J55" s="62">
        <v>9731.6789841235022</v>
      </c>
      <c r="K55" s="62">
        <v>9680.9074447531402</v>
      </c>
      <c r="L55" s="62">
        <v>9015.7643600510619</v>
      </c>
      <c r="M55" s="62">
        <v>9324.7281526013503</v>
      </c>
      <c r="N55" s="62">
        <v>8793.37171191173</v>
      </c>
      <c r="O55" s="62">
        <v>8796.7403854104068</v>
      </c>
      <c r="P55" s="62">
        <v>8858.1349612538397</v>
      </c>
      <c r="Q55" s="62">
        <v>8554.2110168342642</v>
      </c>
      <c r="R55" s="62">
        <v>8126.515764329898</v>
      </c>
      <c r="S55" s="62">
        <v>8377.7199843292601</v>
      </c>
      <c r="T55" s="62"/>
      <c r="U55" s="6"/>
      <c r="V55" s="55"/>
      <c r="W55" s="62">
        <v>8542.6644224315332</v>
      </c>
      <c r="X55" s="55"/>
      <c r="Y55" s="62">
        <v>8352.8155884978059</v>
      </c>
      <c r="Z55" s="55"/>
    </row>
    <row r="56" spans="2:26">
      <c r="V56" s="76"/>
      <c r="Y56" s="144"/>
    </row>
  </sheetData>
  <phoneticPr fontId="50" type="noConversion"/>
  <hyperlinks>
    <hyperlink ref="A4" r:id="rId1" xr:uid="{00000000-0004-0000-0300-000000000000}"/>
  </hyperlinks>
  <pageMargins left="0.70866141732283472" right="0.70866141732283472" top="0.74803149606299213" bottom="0.74803149606299213" header="0.31496062992125984" footer="0.31496062992125984"/>
  <pageSetup paperSize="9" scale="6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59"/>
  <sheetViews>
    <sheetView zoomScale="50" zoomScaleNormal="50" workbookViewId="0">
      <selection activeCell="AB16" sqref="AB16"/>
    </sheetView>
  </sheetViews>
  <sheetFormatPr defaultColWidth="9" defaultRowHeight="15.5"/>
  <cols>
    <col min="1" max="1" width="14" style="45" customWidth="1"/>
    <col min="2" max="2" width="12" style="45" customWidth="1"/>
    <col min="3" max="3" width="9" style="45" customWidth="1"/>
    <col min="4" max="4" width="11.25" style="45" customWidth="1"/>
    <col min="5" max="8" width="9" style="45" customWidth="1"/>
    <col min="9" max="9" width="9.25" style="45" customWidth="1"/>
    <col min="10" max="20" width="9" style="45" customWidth="1"/>
    <col min="21" max="21" width="15.75" style="45" bestFit="1" customWidth="1"/>
    <col min="22" max="23" width="16.58203125" style="45" customWidth="1"/>
    <col min="24" max="26" width="14" style="45" customWidth="1"/>
    <col min="27" max="16384" width="9" style="45"/>
  </cols>
  <sheetData>
    <row r="1" spans="1:27">
      <c r="A1" s="78"/>
    </row>
    <row r="3" spans="1:27" ht="20">
      <c r="A3" s="72" t="s">
        <v>93</v>
      </c>
    </row>
    <row r="4" spans="1:27">
      <c r="A4" s="41" t="s">
        <v>79</v>
      </c>
    </row>
    <row r="5" spans="1:27">
      <c r="A5" s="42" t="s">
        <v>77</v>
      </c>
      <c r="F5" s="6"/>
      <c r="G5" s="6"/>
    </row>
    <row r="6" spans="1:27">
      <c r="A6" s="105" t="s">
        <v>100</v>
      </c>
      <c r="B6" s="127">
        <f>'Global Milk Deliveries'!$B$6</f>
        <v>45783</v>
      </c>
      <c r="L6" s="46"/>
    </row>
    <row r="7" spans="1:27">
      <c r="B7" s="44"/>
      <c r="L7" s="46"/>
    </row>
    <row r="8" spans="1:27">
      <c r="B8" s="39" t="s">
        <v>66</v>
      </c>
      <c r="E8" s="129" t="s">
        <v>95</v>
      </c>
      <c r="L8" s="46"/>
      <c r="M8" s="46"/>
      <c r="N8" s="46"/>
      <c r="O8" s="46"/>
      <c r="P8" s="46"/>
      <c r="Q8" s="46"/>
      <c r="R8" s="46"/>
      <c r="S8" s="46"/>
      <c r="T8" s="46"/>
      <c r="V8" s="6"/>
      <c r="W8" s="6"/>
      <c r="X8" s="6"/>
      <c r="Y8" s="6"/>
      <c r="Z8" s="6"/>
      <c r="AA8" s="6"/>
    </row>
    <row r="9" spans="1:27">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103</v>
      </c>
      <c r="U9" s="48"/>
      <c r="V9" s="49" t="s">
        <v>70</v>
      </c>
      <c r="W9" s="6"/>
      <c r="X9" s="6"/>
      <c r="Y9" s="6"/>
      <c r="Z9" s="6"/>
    </row>
    <row r="10" spans="1:27">
      <c r="B10" s="50" t="s">
        <v>5</v>
      </c>
      <c r="C10" s="51">
        <v>344.08328288000001</v>
      </c>
      <c r="D10" s="51">
        <v>343.92304148000005</v>
      </c>
      <c r="E10" s="51">
        <v>349.80050180000012</v>
      </c>
      <c r="F10" s="51">
        <v>347.75426768000005</v>
      </c>
      <c r="G10" s="51">
        <v>356.60315387999992</v>
      </c>
      <c r="H10" s="51">
        <v>340.79590627999994</v>
      </c>
      <c r="I10" s="51">
        <v>354.98746736000004</v>
      </c>
      <c r="J10" s="51">
        <v>381.66037676000002</v>
      </c>
      <c r="K10" s="51">
        <v>387.86576544000002</v>
      </c>
      <c r="L10" s="51">
        <v>395.55541032000002</v>
      </c>
      <c r="M10" s="51">
        <v>400.21115136000003</v>
      </c>
      <c r="N10" s="51">
        <v>404.67913480000021</v>
      </c>
      <c r="O10" s="51">
        <v>409.14290987999999</v>
      </c>
      <c r="P10" s="51">
        <v>410.67216316000003</v>
      </c>
      <c r="Q10" s="51">
        <v>417.35536256</v>
      </c>
      <c r="R10" s="51">
        <v>411.33384684000004</v>
      </c>
      <c r="S10" s="51">
        <v>412.90065164000009</v>
      </c>
      <c r="T10" s="51">
        <v>418.17502159999992</v>
      </c>
      <c r="U10" s="156"/>
      <c r="V10" s="52">
        <v>1.2773944383595914E-2</v>
      </c>
      <c r="W10" s="6"/>
      <c r="X10" s="6"/>
      <c r="Y10" s="6"/>
      <c r="Z10" s="6"/>
    </row>
    <row r="11" spans="1:27">
      <c r="B11" s="53" t="s">
        <v>0</v>
      </c>
      <c r="C11" s="54">
        <v>346.10544685161295</v>
      </c>
      <c r="D11" s="54">
        <v>348.49230750967735</v>
      </c>
      <c r="E11" s="54">
        <v>352.68427265806457</v>
      </c>
      <c r="F11" s="54">
        <v>356.23339254193547</v>
      </c>
      <c r="G11" s="54">
        <v>359.06667352258069</v>
      </c>
      <c r="H11" s="54">
        <v>321.8875359483871</v>
      </c>
      <c r="I11" s="54">
        <v>366.84535184516125</v>
      </c>
      <c r="J11" s="54">
        <v>383.58971663225799</v>
      </c>
      <c r="K11" s="54">
        <v>394.85172658064516</v>
      </c>
      <c r="L11" s="54">
        <v>401.31495301935496</v>
      </c>
      <c r="M11" s="54">
        <v>404.94458520000006</v>
      </c>
      <c r="N11" s="54">
        <v>412.31130371612909</v>
      </c>
      <c r="O11" s="54">
        <v>410.51528427096781</v>
      </c>
      <c r="P11" s="54">
        <v>410.10050496774198</v>
      </c>
      <c r="Q11" s="54">
        <v>420.84059473548388</v>
      </c>
      <c r="R11" s="54">
        <v>414.27680624516125</v>
      </c>
      <c r="S11" s="54">
        <v>419.05177116129033</v>
      </c>
      <c r="T11" s="54">
        <v>422.62627602580659</v>
      </c>
      <c r="U11" s="156"/>
      <c r="V11" s="160">
        <v>8.5299839077412898E-3</v>
      </c>
      <c r="W11" s="6"/>
      <c r="X11" s="6"/>
      <c r="Y11" s="6"/>
      <c r="Z11" s="6"/>
    </row>
    <row r="12" spans="1:27">
      <c r="B12" s="50" t="s">
        <v>6</v>
      </c>
      <c r="C12" s="51">
        <v>333.9123242</v>
      </c>
      <c r="D12" s="51">
        <v>334.02692107999991</v>
      </c>
      <c r="E12" s="51">
        <v>345.24414280000002</v>
      </c>
      <c r="F12" s="51">
        <v>348.69402683999999</v>
      </c>
      <c r="G12" s="51">
        <v>350.84870715999995</v>
      </c>
      <c r="H12" s="51">
        <v>323.76758683999998</v>
      </c>
      <c r="I12" s="51">
        <v>357.36454332</v>
      </c>
      <c r="J12" s="51">
        <v>376.51225760000005</v>
      </c>
      <c r="K12" s="51">
        <v>390.54713819999989</v>
      </c>
      <c r="L12" s="51">
        <v>385.50746524000004</v>
      </c>
      <c r="M12" s="51">
        <v>394.88498620000001</v>
      </c>
      <c r="N12" s="51">
        <v>399.33743108000004</v>
      </c>
      <c r="O12" s="51">
        <v>398.2497318799999</v>
      </c>
      <c r="P12" s="51">
        <v>402.74490780000002</v>
      </c>
      <c r="Q12" s="51">
        <v>406.0419960000001</v>
      </c>
      <c r="R12" s="51">
        <v>404.46288984000006</v>
      </c>
      <c r="S12" s="51">
        <v>404.94003346666665</v>
      </c>
      <c r="T12" s="51">
        <v>409.81430516</v>
      </c>
      <c r="U12" s="156"/>
      <c r="V12" s="52">
        <v>1.2037021016680027E-2</v>
      </c>
      <c r="W12" s="6"/>
      <c r="X12" s="6"/>
      <c r="Y12" s="6"/>
      <c r="Z12" s="6"/>
    </row>
    <row r="13" spans="1:27">
      <c r="B13" s="53" t="s">
        <v>7</v>
      </c>
      <c r="C13" s="54">
        <v>321.1836015870968</v>
      </c>
      <c r="D13" s="54">
        <v>326.95636459354836</v>
      </c>
      <c r="E13" s="54">
        <v>328.01900159999997</v>
      </c>
      <c r="F13" s="54">
        <v>331.22852876129036</v>
      </c>
      <c r="G13" s="54">
        <v>341.60552999999999</v>
      </c>
      <c r="H13" s="54">
        <v>299.75135349677419</v>
      </c>
      <c r="I13" s="54">
        <v>348.00641423225812</v>
      </c>
      <c r="J13" s="54">
        <v>364.59006770322583</v>
      </c>
      <c r="K13" s="54">
        <v>374.32766972903227</v>
      </c>
      <c r="L13" s="54">
        <v>370.70743587096769</v>
      </c>
      <c r="M13" s="54">
        <v>381.45222480000007</v>
      </c>
      <c r="N13" s="54">
        <v>384.92208549677417</v>
      </c>
      <c r="O13" s="54">
        <v>384.5511650322581</v>
      </c>
      <c r="P13" s="54">
        <v>391.48462087741933</v>
      </c>
      <c r="Q13" s="54">
        <v>391.85240856774203</v>
      </c>
      <c r="R13" s="54">
        <v>392.71924718709687</v>
      </c>
      <c r="S13" s="54">
        <v>393.6443268774193</v>
      </c>
      <c r="T13" s="54">
        <v>393.0375370451614</v>
      </c>
      <c r="U13" s="156"/>
      <c r="V13" s="160">
        <v>-1.5414672353372127E-3</v>
      </c>
      <c r="W13" s="6"/>
      <c r="X13" s="6"/>
      <c r="Y13" s="6"/>
      <c r="Z13" s="6"/>
    </row>
    <row r="14" spans="1:27">
      <c r="B14" s="50" t="s">
        <v>8</v>
      </c>
      <c r="C14" s="51">
        <v>312.22981966451619</v>
      </c>
      <c r="D14" s="51">
        <v>315.08221056774192</v>
      </c>
      <c r="E14" s="51">
        <v>317.0123127483871</v>
      </c>
      <c r="F14" s="51">
        <v>323.76594735483866</v>
      </c>
      <c r="G14" s="51">
        <v>330.91681772903218</v>
      </c>
      <c r="H14" s="51">
        <v>305.24404649032255</v>
      </c>
      <c r="I14" s="51">
        <v>338.49468522580645</v>
      </c>
      <c r="J14" s="51">
        <v>353.59434356129032</v>
      </c>
      <c r="K14" s="51">
        <v>363.59885794838726</v>
      </c>
      <c r="L14" s="51">
        <v>359.76810166451622</v>
      </c>
      <c r="M14" s="51">
        <v>370.46965830967741</v>
      </c>
      <c r="N14" s="51">
        <v>370.91952468387103</v>
      </c>
      <c r="O14" s="51">
        <v>373.85775360000008</v>
      </c>
      <c r="P14" s="51">
        <v>375.24713895483887</v>
      </c>
      <c r="Q14" s="51">
        <v>381.04183138064519</v>
      </c>
      <c r="R14" s="51">
        <v>379.91277956129039</v>
      </c>
      <c r="S14" s="51">
        <v>380.2125480129032</v>
      </c>
      <c r="T14" s="51">
        <v>377.82321917419358</v>
      </c>
      <c r="U14" s="156"/>
      <c r="V14" s="52">
        <v>-6.2841924896926971E-3</v>
      </c>
      <c r="W14" s="6"/>
      <c r="X14" s="6"/>
      <c r="Y14" s="6"/>
      <c r="Z14" s="6"/>
    </row>
    <row r="15" spans="1:27">
      <c r="B15" s="53" t="s">
        <v>9</v>
      </c>
      <c r="C15" s="54">
        <v>307.55827899999997</v>
      </c>
      <c r="D15" s="54">
        <v>311.22117080000004</v>
      </c>
      <c r="E15" s="54">
        <v>306.26048551999997</v>
      </c>
      <c r="F15" s="54">
        <v>319.48800843999999</v>
      </c>
      <c r="G15" s="54">
        <v>325.27029507999998</v>
      </c>
      <c r="H15" s="54">
        <v>298.38923372000011</v>
      </c>
      <c r="I15" s="54">
        <v>331.88745560000001</v>
      </c>
      <c r="J15" s="54">
        <v>348.90800575999998</v>
      </c>
      <c r="K15" s="54">
        <v>356.15674399999995</v>
      </c>
      <c r="L15" s="54">
        <v>348.08478580000002</v>
      </c>
      <c r="M15" s="54">
        <v>364.56342867999984</v>
      </c>
      <c r="N15" s="54">
        <v>364.12640668000012</v>
      </c>
      <c r="O15" s="54">
        <v>365.83532456</v>
      </c>
      <c r="P15" s="54">
        <v>370.34927624000011</v>
      </c>
      <c r="Q15" s="54">
        <v>369.43476723999999</v>
      </c>
      <c r="R15" s="54">
        <v>372.88465128000001</v>
      </c>
      <c r="S15" s="54">
        <v>369.27739018666671</v>
      </c>
      <c r="T15" s="54">
        <v>362.33558764000009</v>
      </c>
      <c r="U15" s="156"/>
      <c r="V15" s="160">
        <v>-1.8798341656275253E-2</v>
      </c>
      <c r="W15" s="6"/>
      <c r="X15" s="6"/>
      <c r="Y15" s="6"/>
      <c r="Z15" s="6"/>
    </row>
    <row r="16" spans="1:27">
      <c r="B16" s="50" t="s">
        <v>10</v>
      </c>
      <c r="C16" s="51">
        <v>304.36812282580644</v>
      </c>
      <c r="D16" s="51">
        <v>306.04039769032244</v>
      </c>
      <c r="E16" s="51">
        <v>302.44240652903233</v>
      </c>
      <c r="F16" s="51">
        <v>312.67060099354831</v>
      </c>
      <c r="G16" s="51">
        <v>316.07028754838711</v>
      </c>
      <c r="H16" s="51">
        <v>301.42707441290315</v>
      </c>
      <c r="I16" s="51">
        <v>326.5644545419355</v>
      </c>
      <c r="J16" s="51">
        <v>333.74226677419358</v>
      </c>
      <c r="K16" s="51">
        <v>351.35816934193548</v>
      </c>
      <c r="L16" s="51">
        <v>339.69297135483873</v>
      </c>
      <c r="M16" s="51">
        <v>358.10303218064513</v>
      </c>
      <c r="N16" s="51">
        <v>357.17604429677425</v>
      </c>
      <c r="O16" s="51">
        <v>358.54631972903223</v>
      </c>
      <c r="P16" s="51">
        <v>361.80659783225809</v>
      </c>
      <c r="Q16" s="51">
        <v>360.51871436129034</v>
      </c>
      <c r="R16" s="51">
        <v>366.73194541935487</v>
      </c>
      <c r="S16" s="51">
        <v>360.14397750967743</v>
      </c>
      <c r="T16" s="51">
        <v>362.92969738064517</v>
      </c>
      <c r="U16" s="156"/>
      <c r="V16" s="52">
        <v>7.7350172290271413E-3</v>
      </c>
      <c r="W16" s="6"/>
      <c r="X16" s="6"/>
      <c r="Y16" s="6"/>
      <c r="Z16" s="6"/>
    </row>
    <row r="17" spans="2:26">
      <c r="B17" s="53" t="s">
        <v>11</v>
      </c>
      <c r="C17" s="54">
        <v>300.11951712000001</v>
      </c>
      <c r="D17" s="54">
        <v>301.44968260000002</v>
      </c>
      <c r="E17" s="54">
        <v>298.5889689600001</v>
      </c>
      <c r="F17" s="54">
        <v>307.90822031999988</v>
      </c>
      <c r="G17" s="54">
        <v>312.85563308000002</v>
      </c>
      <c r="H17" s="54">
        <v>322.24901631999995</v>
      </c>
      <c r="I17" s="54">
        <v>323.05248935999992</v>
      </c>
      <c r="J17" s="54">
        <v>329.23910228000005</v>
      </c>
      <c r="K17" s="54">
        <v>345.6788987600001</v>
      </c>
      <c r="L17" s="54">
        <v>334.10687992000004</v>
      </c>
      <c r="M17" s="54">
        <v>355.29985716000004</v>
      </c>
      <c r="N17" s="54">
        <v>352.10959656000006</v>
      </c>
      <c r="O17" s="54">
        <v>353.91919136000001</v>
      </c>
      <c r="P17" s="54">
        <v>357.54647396000001</v>
      </c>
      <c r="Q17" s="54">
        <v>355.35424211999998</v>
      </c>
      <c r="R17" s="54">
        <v>362.53856008000002</v>
      </c>
      <c r="S17" s="54">
        <v>352.79491179999997</v>
      </c>
      <c r="T17" s="54">
        <v>359.26834064000008</v>
      </c>
      <c r="U17" s="156"/>
      <c r="V17" s="160">
        <v>1.8348985837046028E-2</v>
      </c>
      <c r="W17" s="6"/>
      <c r="X17" s="6"/>
      <c r="Y17" s="6"/>
      <c r="Z17" s="6"/>
    </row>
    <row r="18" spans="2:26">
      <c r="B18" s="50" t="s">
        <v>12</v>
      </c>
      <c r="C18" s="51">
        <v>306.14064646451601</v>
      </c>
      <c r="D18" s="51">
        <v>307.95953516129026</v>
      </c>
      <c r="E18" s="51">
        <v>304.47213092903218</v>
      </c>
      <c r="F18" s="51">
        <v>307.99086290322577</v>
      </c>
      <c r="G18" s="51">
        <v>319.05770101935485</v>
      </c>
      <c r="H18" s="51">
        <v>288.39536032258064</v>
      </c>
      <c r="I18" s="51">
        <v>329.25237480000004</v>
      </c>
      <c r="J18" s="51">
        <v>332.97880970322564</v>
      </c>
      <c r="K18" s="51">
        <v>351.75759805161294</v>
      </c>
      <c r="L18" s="51">
        <v>342.12243774193541</v>
      </c>
      <c r="M18" s="51">
        <v>358.81260553548395</v>
      </c>
      <c r="N18" s="51">
        <v>355.0664341548387</v>
      </c>
      <c r="O18" s="51">
        <v>359.83138370322587</v>
      </c>
      <c r="P18" s="51">
        <v>360.60862498064517</v>
      </c>
      <c r="Q18" s="51">
        <v>356.15569974193551</v>
      </c>
      <c r="R18" s="51">
        <v>359.80757461935485</v>
      </c>
      <c r="S18" s="51">
        <v>358.81824452903226</v>
      </c>
      <c r="T18" s="51">
        <v>356.17637605161292</v>
      </c>
      <c r="U18" s="156"/>
      <c r="V18" s="52">
        <v>-7.3626927217341764E-3</v>
      </c>
      <c r="W18" s="6"/>
      <c r="X18" s="6"/>
      <c r="Y18" s="6"/>
      <c r="Z18" s="6"/>
    </row>
    <row r="19" spans="2:26">
      <c r="B19" s="53" t="s">
        <v>2</v>
      </c>
      <c r="C19" s="54">
        <v>318.04706806451605</v>
      </c>
      <c r="D19" s="54">
        <v>317.51480972903227</v>
      </c>
      <c r="E19" s="54">
        <v>309.87835935483878</v>
      </c>
      <c r="F19" s="54">
        <v>320.4752813419355</v>
      </c>
      <c r="G19" s="54">
        <v>316.53550451612904</v>
      </c>
      <c r="H19" s="54">
        <v>326.46389249032256</v>
      </c>
      <c r="I19" s="54">
        <v>342.72956938064516</v>
      </c>
      <c r="J19" s="54">
        <v>339.53977869677431</v>
      </c>
      <c r="K19" s="54">
        <v>357.09584527741936</v>
      </c>
      <c r="L19" s="54">
        <v>354.21682579354842</v>
      </c>
      <c r="M19" s="54">
        <v>370.05581883870968</v>
      </c>
      <c r="N19" s="54">
        <v>363.13144803870966</v>
      </c>
      <c r="O19" s="54">
        <v>369.24474360000011</v>
      </c>
      <c r="P19" s="54">
        <v>367.30430326451619</v>
      </c>
      <c r="Q19" s="54">
        <v>365.69437060645163</v>
      </c>
      <c r="R19" s="54">
        <v>369.42331172903226</v>
      </c>
      <c r="S19" s="54">
        <v>368.68679651612905</v>
      </c>
      <c r="T19" s="54">
        <v>367.58073612658069</v>
      </c>
      <c r="U19" s="156"/>
      <c r="V19" s="160">
        <v>-2.9999999999998916E-3</v>
      </c>
      <c r="W19" s="6"/>
      <c r="X19" s="6"/>
      <c r="Y19" s="6"/>
      <c r="Z19" s="6"/>
    </row>
    <row r="20" spans="2:26">
      <c r="B20" s="50" t="s">
        <v>3</v>
      </c>
      <c r="C20" s="130">
        <v>329.84880099310345</v>
      </c>
      <c r="D20" s="51">
        <v>329.00507584285708</v>
      </c>
      <c r="E20" s="51">
        <v>322.94295638571424</v>
      </c>
      <c r="F20" s="51">
        <v>330.81837029999997</v>
      </c>
      <c r="G20" s="130">
        <v>348.72882115862075</v>
      </c>
      <c r="H20" s="51">
        <v>337.15380192857145</v>
      </c>
      <c r="I20" s="51">
        <v>353.53380270000014</v>
      </c>
      <c r="J20" s="51">
        <v>348.46434749999992</v>
      </c>
      <c r="K20" s="130">
        <v>370.12347595862065</v>
      </c>
      <c r="L20" s="51">
        <v>368.72343878571434</v>
      </c>
      <c r="M20" s="51">
        <v>380.12520402857132</v>
      </c>
      <c r="N20" s="51">
        <v>377.44133400000004</v>
      </c>
      <c r="O20" s="130">
        <v>382.28038986206894</v>
      </c>
      <c r="P20" s="51">
        <v>381.44598162857147</v>
      </c>
      <c r="Q20" s="51">
        <v>382.7573944714286</v>
      </c>
      <c r="R20" s="51">
        <v>387.14079450000008</v>
      </c>
      <c r="S20" s="130">
        <v>388.43319078620698</v>
      </c>
      <c r="T20" s="130">
        <v>379.37437387251435</v>
      </c>
      <c r="U20" s="156"/>
      <c r="V20" s="52">
        <v>-2.3321428571428604E-2</v>
      </c>
      <c r="W20" s="6"/>
      <c r="X20" s="6"/>
      <c r="Y20" s="6"/>
      <c r="Z20" s="6"/>
    </row>
    <row r="21" spans="2:26">
      <c r="B21" s="53" t="s">
        <v>4</v>
      </c>
      <c r="C21" s="54">
        <v>334.99600300645164</v>
      </c>
      <c r="D21" s="54">
        <v>334.66267583225806</v>
      </c>
      <c r="E21" s="54">
        <v>332.86634310967747</v>
      </c>
      <c r="F21" s="54">
        <v>341.51405299354843</v>
      </c>
      <c r="G21" s="54">
        <v>347.81468845161294</v>
      </c>
      <c r="H21" s="54">
        <v>343.372101367742</v>
      </c>
      <c r="I21" s="54">
        <v>364.1784211741936</v>
      </c>
      <c r="J21" s="54">
        <v>359.20921474838707</v>
      </c>
      <c r="K21" s="54">
        <v>380.60668904516132</v>
      </c>
      <c r="L21" s="54">
        <v>386.01417058064516</v>
      </c>
      <c r="M21" s="54">
        <v>389.62688578064524</v>
      </c>
      <c r="N21" s="54">
        <v>392.86366807741939</v>
      </c>
      <c r="O21" s="54">
        <v>398.02554011612904</v>
      </c>
      <c r="P21" s="54">
        <v>403.43051543225806</v>
      </c>
      <c r="Q21" s="54">
        <v>398.64896218064519</v>
      </c>
      <c r="R21" s="54">
        <v>402.18962357419349</v>
      </c>
      <c r="S21" s="54">
        <v>406.50188725161286</v>
      </c>
      <c r="T21" s="54"/>
      <c r="U21" s="156"/>
      <c r="V21" s="160" t="s">
        <v>99</v>
      </c>
      <c r="W21" s="6"/>
      <c r="X21" s="6"/>
      <c r="Y21" s="6"/>
      <c r="Z21" s="6"/>
    </row>
    <row r="22" spans="2:26">
      <c r="B22" s="56" t="s">
        <v>27</v>
      </c>
      <c r="C22" s="57">
        <v>321.50548985573772</v>
      </c>
      <c r="D22" s="57">
        <v>322.98280530410955</v>
      </c>
      <c r="E22" s="57">
        <v>322.48724763287669</v>
      </c>
      <c r="F22" s="57">
        <v>329.00955819287674</v>
      </c>
      <c r="G22" s="57">
        <v>335.36489829508196</v>
      </c>
      <c r="H22" s="57">
        <v>317.20312616219172</v>
      </c>
      <c r="I22" s="57">
        <v>344.70113575890412</v>
      </c>
      <c r="J22" s="57">
        <v>354.33195653260276</v>
      </c>
      <c r="K22" s="57">
        <v>368.64079352459021</v>
      </c>
      <c r="L22" s="57">
        <v>365.45434603068492</v>
      </c>
      <c r="M22" s="57">
        <v>377.34163710904102</v>
      </c>
      <c r="N22" s="57">
        <v>377.81928818630143</v>
      </c>
      <c r="O22" s="57">
        <v>380.30678668852465</v>
      </c>
      <c r="P22" s="57">
        <v>382.71047566027397</v>
      </c>
      <c r="Q22" s="57">
        <v>383.78117290849326</v>
      </c>
      <c r="R22" s="57">
        <v>385.24230308383574</v>
      </c>
      <c r="S22" s="57">
        <v>385.64602261150679</v>
      </c>
      <c r="T22" s="57">
        <v>382.64922461059228</v>
      </c>
      <c r="U22" s="157"/>
      <c r="V22" s="158">
        <v>-8.0288209125221251E-5</v>
      </c>
      <c r="W22" s="6"/>
      <c r="X22" s="6"/>
      <c r="Y22" s="6"/>
      <c r="Z22" s="6"/>
    </row>
    <row r="23" spans="2:26">
      <c r="B23" s="44"/>
      <c r="C23" s="6"/>
      <c r="D23" s="6"/>
      <c r="E23" s="6"/>
      <c r="F23" s="6"/>
      <c r="G23" s="6"/>
      <c r="H23" s="6"/>
      <c r="I23" s="6"/>
      <c r="J23" s="6"/>
      <c r="K23" s="58"/>
      <c r="L23" s="59"/>
      <c r="M23" s="59"/>
      <c r="N23" s="59"/>
      <c r="O23" s="59"/>
      <c r="P23" s="148"/>
      <c r="Q23" s="79"/>
      <c r="R23" s="79"/>
      <c r="S23" s="79"/>
      <c r="T23" s="79"/>
      <c r="U23" s="6"/>
      <c r="V23" s="6"/>
      <c r="W23" s="6"/>
      <c r="X23" s="6"/>
      <c r="Y23" s="6"/>
      <c r="Z23" s="6"/>
    </row>
    <row r="24" spans="2:26">
      <c r="B24" s="6"/>
      <c r="C24" s="6"/>
      <c r="D24" s="6"/>
      <c r="E24" s="6"/>
      <c r="F24" s="6"/>
      <c r="G24" s="6"/>
      <c r="H24" s="6"/>
      <c r="I24" s="6"/>
      <c r="J24" s="60"/>
      <c r="K24" s="60"/>
      <c r="L24" s="43"/>
      <c r="M24" s="43"/>
      <c r="N24" s="43"/>
      <c r="O24" s="43"/>
      <c r="P24" s="43"/>
      <c r="U24" s="60"/>
      <c r="V24" s="6"/>
      <c r="W24" s="6"/>
      <c r="X24" s="6"/>
      <c r="Y24" s="6"/>
      <c r="Z24" s="6"/>
    </row>
    <row r="25" spans="2:26">
      <c r="B25" s="39" t="s">
        <v>67</v>
      </c>
      <c r="C25" s="39"/>
      <c r="D25" s="6"/>
      <c r="E25" s="128" t="s">
        <v>96</v>
      </c>
      <c r="F25" s="6"/>
      <c r="G25" s="6"/>
      <c r="H25" s="6"/>
      <c r="I25" s="6"/>
      <c r="J25" s="44"/>
      <c r="K25" s="43"/>
      <c r="L25" s="43"/>
      <c r="M25" s="43"/>
      <c r="N25" s="43"/>
      <c r="O25" s="43"/>
      <c r="P25" s="43"/>
      <c r="Q25" s="43"/>
      <c r="R25" s="43"/>
      <c r="S25" s="43"/>
      <c r="T25" s="43"/>
      <c r="U25" s="60"/>
      <c r="V25" s="6"/>
      <c r="W25" s="6"/>
      <c r="X25" s="6"/>
      <c r="Y25" s="6"/>
      <c r="Z25" s="6"/>
    </row>
    <row r="26" spans="2:26" ht="33.75" customHeight="1">
      <c r="B26" s="47"/>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47" t="s">
        <v>103</v>
      </c>
      <c r="U26" s="145"/>
      <c r="V26" s="49" t="s">
        <v>70</v>
      </c>
      <c r="W26" s="47" t="s">
        <v>43</v>
      </c>
      <c r="X26" s="49" t="s">
        <v>71</v>
      </c>
      <c r="Y26" s="49" t="s">
        <v>44</v>
      </c>
      <c r="Z26" s="49" t="s">
        <v>72</v>
      </c>
    </row>
    <row r="27" spans="2:26">
      <c r="B27" s="50" t="s">
        <v>5</v>
      </c>
      <c r="C27" s="61">
        <v>10322.4984864</v>
      </c>
      <c r="D27" s="61">
        <v>10317.691244400001</v>
      </c>
      <c r="E27" s="61">
        <v>10494.015054000003</v>
      </c>
      <c r="F27" s="61">
        <v>10432.628030400001</v>
      </c>
      <c r="G27" s="61">
        <v>10698.094616399998</v>
      </c>
      <c r="H27" s="61">
        <v>10223.877188399998</v>
      </c>
      <c r="I27" s="61">
        <v>10649.624020800002</v>
      </c>
      <c r="J27" s="61">
        <v>11449.811302800001</v>
      </c>
      <c r="K27" s="61">
        <v>11635.9729632</v>
      </c>
      <c r="L27" s="61">
        <v>11866.6623096</v>
      </c>
      <c r="M27" s="61">
        <v>12006.3345408</v>
      </c>
      <c r="N27" s="61">
        <v>12140.374044000006</v>
      </c>
      <c r="O27" s="61">
        <v>12274.2872964</v>
      </c>
      <c r="P27" s="61">
        <v>12320.1648948</v>
      </c>
      <c r="Q27" s="61">
        <v>12520.660876800001</v>
      </c>
      <c r="R27" s="61">
        <v>12340.015405200002</v>
      </c>
      <c r="S27" s="61">
        <v>12387.019549200002</v>
      </c>
      <c r="T27" s="61">
        <v>12545.250647999997</v>
      </c>
      <c r="U27" s="6"/>
      <c r="V27" s="52">
        <v>1.2773944383595914E-2</v>
      </c>
      <c r="W27" s="61">
        <v>12368.429604479999</v>
      </c>
      <c r="X27" s="52">
        <v>1.4296159591348001E-2</v>
      </c>
      <c r="Y27" s="61">
        <v>12415.898610400001</v>
      </c>
      <c r="Z27" s="52">
        <v>1.0418258207395947E-2</v>
      </c>
    </row>
    <row r="28" spans="2:26">
      <c r="B28" s="53" t="s">
        <v>0</v>
      </c>
      <c r="C28" s="62">
        <v>10729.268852400002</v>
      </c>
      <c r="D28" s="62">
        <v>10803.261532799997</v>
      </c>
      <c r="E28" s="62">
        <v>10933.212452400001</v>
      </c>
      <c r="F28" s="62">
        <v>11043.2351688</v>
      </c>
      <c r="G28" s="62">
        <v>11131.066879200001</v>
      </c>
      <c r="H28" s="62">
        <v>9978.5136144000007</v>
      </c>
      <c r="I28" s="62">
        <v>11372.205907199999</v>
      </c>
      <c r="J28" s="62">
        <v>11891.281215599998</v>
      </c>
      <c r="K28" s="62">
        <v>12240.403523999999</v>
      </c>
      <c r="L28" s="62">
        <v>12440.763543600004</v>
      </c>
      <c r="M28" s="62">
        <v>12553.282141200001</v>
      </c>
      <c r="N28" s="62">
        <v>12781.650415200002</v>
      </c>
      <c r="O28" s="62">
        <v>12725.973812400001</v>
      </c>
      <c r="P28" s="62">
        <v>12713.115654000001</v>
      </c>
      <c r="Q28" s="62">
        <v>13046.0584368</v>
      </c>
      <c r="R28" s="62">
        <v>12842.580993599999</v>
      </c>
      <c r="S28" s="62">
        <v>12990.604906</v>
      </c>
      <c r="T28" s="62">
        <v>13101.414556800004</v>
      </c>
      <c r="U28" s="6"/>
      <c r="V28" s="55">
        <v>8.5299839077410677E-3</v>
      </c>
      <c r="W28" s="62">
        <v>12863.66676056</v>
      </c>
      <c r="X28" s="55">
        <v>1.8482117164985823E-2</v>
      </c>
      <c r="Y28" s="62">
        <v>12959.748112133333</v>
      </c>
      <c r="Z28" s="55">
        <v>1.0931265287018821E-2</v>
      </c>
    </row>
    <row r="29" spans="2:26">
      <c r="B29" s="50" t="s">
        <v>6</v>
      </c>
      <c r="C29" s="61">
        <v>10017.369726000001</v>
      </c>
      <c r="D29" s="61">
        <v>10020.807632399998</v>
      </c>
      <c r="E29" s="61">
        <v>10357.324284</v>
      </c>
      <c r="F29" s="61">
        <v>10460.820805199999</v>
      </c>
      <c r="G29" s="61">
        <v>10525.461214799998</v>
      </c>
      <c r="H29" s="61">
        <v>9713.027605199999</v>
      </c>
      <c r="I29" s="61">
        <v>10720.9362996</v>
      </c>
      <c r="J29" s="61">
        <v>11295.367728000001</v>
      </c>
      <c r="K29" s="61">
        <v>11716.414145999997</v>
      </c>
      <c r="L29" s="61">
        <v>11565.223957200002</v>
      </c>
      <c r="M29" s="61">
        <v>11846.549586000001</v>
      </c>
      <c r="N29" s="61">
        <v>11980.122932400001</v>
      </c>
      <c r="O29" s="61">
        <v>11947.491956399997</v>
      </c>
      <c r="P29" s="61">
        <v>12082.347234000001</v>
      </c>
      <c r="Q29" s="61">
        <v>12181.259880000003</v>
      </c>
      <c r="R29" s="61">
        <v>12133.886695200003</v>
      </c>
      <c r="S29" s="61">
        <v>12148.201003999999</v>
      </c>
      <c r="T29" s="61">
        <v>12294.4291548</v>
      </c>
      <c r="U29" s="6"/>
      <c r="V29" s="52">
        <v>1.2037021016680027E-2</v>
      </c>
      <c r="W29" s="61">
        <v>12098.637353919999</v>
      </c>
      <c r="X29" s="52">
        <v>1.6182963019101049E-2</v>
      </c>
      <c r="Y29" s="61">
        <v>12154.44919306667</v>
      </c>
      <c r="Z29" s="52">
        <v>1.1516767194450939E-2</v>
      </c>
    </row>
    <row r="30" spans="2:26">
      <c r="B30" s="53" t="s">
        <v>7</v>
      </c>
      <c r="C30" s="62">
        <v>9956.6916492</v>
      </c>
      <c r="D30" s="62">
        <v>10135.647302399999</v>
      </c>
      <c r="E30" s="62">
        <v>10168.589049599999</v>
      </c>
      <c r="F30" s="62">
        <v>10268.084391600001</v>
      </c>
      <c r="G30" s="62">
        <v>10589.771429999999</v>
      </c>
      <c r="H30" s="62">
        <v>9292.2919583999992</v>
      </c>
      <c r="I30" s="62">
        <v>10788.198841200001</v>
      </c>
      <c r="J30" s="62">
        <v>11302.292098800001</v>
      </c>
      <c r="K30" s="62">
        <v>11604.1577616</v>
      </c>
      <c r="L30" s="62">
        <v>11491.930511999999</v>
      </c>
      <c r="M30" s="62">
        <v>11825.018968800003</v>
      </c>
      <c r="N30" s="62">
        <v>11932.5846504</v>
      </c>
      <c r="O30" s="62">
        <v>11921.086116</v>
      </c>
      <c r="P30" s="62">
        <v>12136.023247199999</v>
      </c>
      <c r="Q30" s="62">
        <v>12147.424665600003</v>
      </c>
      <c r="R30" s="62">
        <v>12174.296662800003</v>
      </c>
      <c r="S30" s="62">
        <v>12202.974133199998</v>
      </c>
      <c r="T30" s="62">
        <v>12184.163648400003</v>
      </c>
      <c r="U30" s="6"/>
      <c r="V30" s="55">
        <v>-1.5414672353372127E-3</v>
      </c>
      <c r="W30" s="62">
        <v>12116.36096496</v>
      </c>
      <c r="X30" s="55">
        <v>5.5959610014990613E-3</v>
      </c>
      <c r="Y30" s="62">
        <v>12174.8984872</v>
      </c>
      <c r="Z30" s="55">
        <v>7.61005211644461E-4</v>
      </c>
    </row>
    <row r="31" spans="2:26" ht="15" customHeight="1">
      <c r="B31" s="50" t="s">
        <v>8</v>
      </c>
      <c r="C31" s="61">
        <v>9679.1244096000009</v>
      </c>
      <c r="D31" s="61">
        <v>9767.5485275999999</v>
      </c>
      <c r="E31" s="61">
        <v>9827.3816951999997</v>
      </c>
      <c r="F31" s="61">
        <v>10036.744367999998</v>
      </c>
      <c r="G31" s="61">
        <v>10258.421349599997</v>
      </c>
      <c r="H31" s="61">
        <v>9462.5654411999985</v>
      </c>
      <c r="I31" s="61">
        <v>10493.335241999999</v>
      </c>
      <c r="J31" s="61">
        <v>10961.4246504</v>
      </c>
      <c r="K31" s="61">
        <v>11271.564596400005</v>
      </c>
      <c r="L31" s="61">
        <v>11152.811151600003</v>
      </c>
      <c r="M31" s="61">
        <v>11484.5594076</v>
      </c>
      <c r="N31" s="61">
        <v>11498.505265200001</v>
      </c>
      <c r="O31" s="61">
        <v>11589.590361600003</v>
      </c>
      <c r="P31" s="61">
        <v>11632.661307600005</v>
      </c>
      <c r="Q31" s="61">
        <v>11812.2967728</v>
      </c>
      <c r="R31" s="61">
        <v>11777.296166400001</v>
      </c>
      <c r="S31" s="61">
        <v>11786.588988399999</v>
      </c>
      <c r="T31" s="61">
        <v>11712.519794400001</v>
      </c>
      <c r="U31" s="6"/>
      <c r="V31" s="52">
        <v>-6.2841924896926971E-3</v>
      </c>
      <c r="W31" s="61">
        <v>11719.686719360001</v>
      </c>
      <c r="X31" s="52">
        <v>-6.1152871502623274E-4</v>
      </c>
      <c r="Y31" s="61">
        <v>11792.060642533334</v>
      </c>
      <c r="Z31" s="52">
        <v>-6.7452882532195169E-3</v>
      </c>
    </row>
    <row r="32" spans="2:26">
      <c r="B32" s="53" t="s">
        <v>9</v>
      </c>
      <c r="C32" s="62">
        <v>9226.7483699999993</v>
      </c>
      <c r="D32" s="62">
        <v>9336.6351240000004</v>
      </c>
      <c r="E32" s="62">
        <v>9187.8145655999997</v>
      </c>
      <c r="F32" s="62">
        <v>9584.6402531999993</v>
      </c>
      <c r="G32" s="62">
        <v>9758.1088523999988</v>
      </c>
      <c r="H32" s="62">
        <v>8951.6770116000025</v>
      </c>
      <c r="I32" s="62">
        <v>9956.6236680000002</v>
      </c>
      <c r="J32" s="62">
        <v>10467.240172799999</v>
      </c>
      <c r="K32" s="62">
        <v>10684.702319999999</v>
      </c>
      <c r="L32" s="62">
        <v>10442.543574000001</v>
      </c>
      <c r="M32" s="62">
        <v>10936.902860399996</v>
      </c>
      <c r="N32" s="62">
        <v>10923.792200400003</v>
      </c>
      <c r="O32" s="62">
        <v>10975.0597368</v>
      </c>
      <c r="P32" s="62">
        <v>11110.478287200003</v>
      </c>
      <c r="Q32" s="62">
        <v>11083.0430172</v>
      </c>
      <c r="R32" s="62">
        <v>11186.5395384</v>
      </c>
      <c r="S32" s="62">
        <v>11078.321705600001</v>
      </c>
      <c r="T32" s="62">
        <v>10870.067629200003</v>
      </c>
      <c r="U32" s="6"/>
      <c r="V32" s="55">
        <v>-1.8798341656275253E-2</v>
      </c>
      <c r="W32" s="62">
        <v>11086.68845704</v>
      </c>
      <c r="X32" s="55">
        <v>-1.9538821594868971E-2</v>
      </c>
      <c r="Y32" s="62">
        <v>11115.968087066665</v>
      </c>
      <c r="Z32" s="55">
        <v>-2.2121371340816043E-2</v>
      </c>
    </row>
    <row r="33" spans="2:32">
      <c r="B33" s="50" t="s">
        <v>10</v>
      </c>
      <c r="C33" s="61">
        <v>9435.4118075999995</v>
      </c>
      <c r="D33" s="61">
        <v>9487.2523283999963</v>
      </c>
      <c r="E33" s="61">
        <v>9375.7146024000012</v>
      </c>
      <c r="F33" s="61">
        <v>9692.7886307999979</v>
      </c>
      <c r="G33" s="61">
        <v>9798.1789140000001</v>
      </c>
      <c r="H33" s="61">
        <v>9344.2393067999983</v>
      </c>
      <c r="I33" s="61">
        <v>10123.4980908</v>
      </c>
      <c r="J33" s="61">
        <v>10346.010270000001</v>
      </c>
      <c r="K33" s="61">
        <v>10892.103249600001</v>
      </c>
      <c r="L33" s="61">
        <v>10530.482112000002</v>
      </c>
      <c r="M33" s="61">
        <v>11101.193997599999</v>
      </c>
      <c r="N33" s="61">
        <v>11072.457373200003</v>
      </c>
      <c r="O33" s="61">
        <v>11114.9359116</v>
      </c>
      <c r="P33" s="61">
        <v>11216.004532800001</v>
      </c>
      <c r="Q33" s="61">
        <v>11176.0801452</v>
      </c>
      <c r="R33" s="61">
        <v>11368.690308000001</v>
      </c>
      <c r="S33" s="61">
        <v>11164.463302800001</v>
      </c>
      <c r="T33" s="61">
        <v>11250.8206188</v>
      </c>
      <c r="U33" s="6"/>
      <c r="V33" s="52">
        <v>7.7350172290271413E-3</v>
      </c>
      <c r="W33" s="61">
        <v>11208.034840080001</v>
      </c>
      <c r="X33" s="52">
        <v>3.8174202106329158E-3</v>
      </c>
      <c r="Y33" s="61">
        <v>11236.411252</v>
      </c>
      <c r="Z33" s="52">
        <v>1.2823815786766612E-3</v>
      </c>
    </row>
    <row r="34" spans="2:32">
      <c r="B34" s="53" t="s">
        <v>11</v>
      </c>
      <c r="C34" s="62">
        <v>9003.5855136000009</v>
      </c>
      <c r="D34" s="62">
        <v>9043.4904779999997</v>
      </c>
      <c r="E34" s="62">
        <v>8957.6690688000035</v>
      </c>
      <c r="F34" s="62">
        <v>9237.2466095999971</v>
      </c>
      <c r="G34" s="62">
        <v>9385.6689924000002</v>
      </c>
      <c r="H34" s="62">
        <v>9667.4704895999985</v>
      </c>
      <c r="I34" s="62">
        <v>9691.5746807999985</v>
      </c>
      <c r="J34" s="62">
        <v>9877.1730684000013</v>
      </c>
      <c r="K34" s="62">
        <v>10370.366962800003</v>
      </c>
      <c r="L34" s="62">
        <v>10023.206397600001</v>
      </c>
      <c r="M34" s="62">
        <v>10658.995714800001</v>
      </c>
      <c r="N34" s="62">
        <v>10563.287896800002</v>
      </c>
      <c r="O34" s="62">
        <v>10617.575740800001</v>
      </c>
      <c r="P34" s="62">
        <v>10726.3942188</v>
      </c>
      <c r="Q34" s="62">
        <v>10660.627263599999</v>
      </c>
      <c r="R34" s="62">
        <v>10876.156802400001</v>
      </c>
      <c r="S34" s="62">
        <v>10583.847354</v>
      </c>
      <c r="T34" s="62">
        <v>10778.050219200002</v>
      </c>
      <c r="U34" s="6"/>
      <c r="V34" s="55">
        <v>1.8348985837046028E-2</v>
      </c>
      <c r="W34" s="62">
        <v>10692.92027592</v>
      </c>
      <c r="X34" s="55">
        <v>7.9613371355355955E-3</v>
      </c>
      <c r="Y34" s="62">
        <v>10706.877139999999</v>
      </c>
      <c r="Z34" s="55">
        <v>6.6474171945156701E-3</v>
      </c>
    </row>
    <row r="35" spans="2:32">
      <c r="B35" s="50" t="s">
        <v>12</v>
      </c>
      <c r="C35" s="61">
        <v>9490.3600403999972</v>
      </c>
      <c r="D35" s="61">
        <v>9546.7455899999986</v>
      </c>
      <c r="E35" s="61">
        <v>9438.636058799997</v>
      </c>
      <c r="F35" s="61">
        <v>9547.7167499999996</v>
      </c>
      <c r="G35" s="61">
        <v>9890.7887315999997</v>
      </c>
      <c r="H35" s="61">
        <v>8940.2561700000006</v>
      </c>
      <c r="I35" s="61">
        <v>10206.823618800001</v>
      </c>
      <c r="J35" s="61">
        <v>10322.343100799995</v>
      </c>
      <c r="K35" s="61">
        <v>10904.485539600002</v>
      </c>
      <c r="L35" s="61">
        <v>10605.795569999998</v>
      </c>
      <c r="M35" s="61">
        <v>11123.190771600002</v>
      </c>
      <c r="N35" s="61">
        <v>11007.0594588</v>
      </c>
      <c r="O35" s="61">
        <v>11154.772894800002</v>
      </c>
      <c r="P35" s="61">
        <v>11178.867374400001</v>
      </c>
      <c r="Q35" s="61">
        <v>11040.826692000001</v>
      </c>
      <c r="R35" s="61">
        <v>11154.0348132</v>
      </c>
      <c r="S35" s="61">
        <v>11123.365580399999</v>
      </c>
      <c r="T35" s="61">
        <v>11041.4676576</v>
      </c>
      <c r="U35" s="6"/>
      <c r="V35" s="52">
        <v>-7.3626927217341764E-3</v>
      </c>
      <c r="W35" s="61">
        <v>11130.373470960001</v>
      </c>
      <c r="X35" s="52">
        <v>-7.9876756689218897E-3</v>
      </c>
      <c r="Y35" s="61">
        <v>11106.075695200001</v>
      </c>
      <c r="Z35" s="52">
        <v>-5.8173597383208708E-3</v>
      </c>
    </row>
    <row r="36" spans="2:32">
      <c r="B36" s="53" t="s">
        <v>2</v>
      </c>
      <c r="C36" s="62">
        <v>9859.459109999998</v>
      </c>
      <c r="D36" s="62">
        <v>9842.9591015999995</v>
      </c>
      <c r="E36" s="62">
        <v>9606.2291400000013</v>
      </c>
      <c r="F36" s="62">
        <v>9934.7337215999996</v>
      </c>
      <c r="G36" s="62">
        <v>9812.6006400000006</v>
      </c>
      <c r="H36" s="62">
        <v>10120.380667199999</v>
      </c>
      <c r="I36" s="62">
        <v>10624.616650800001</v>
      </c>
      <c r="J36" s="62">
        <v>10525.733139600003</v>
      </c>
      <c r="K36" s="62">
        <v>11069.9712036</v>
      </c>
      <c r="L36" s="62">
        <v>10980.721599600001</v>
      </c>
      <c r="M36" s="62">
        <v>11471.730384</v>
      </c>
      <c r="N36" s="62">
        <v>11257.074889199999</v>
      </c>
      <c r="O36" s="62">
        <v>11446.587051600003</v>
      </c>
      <c r="P36" s="62">
        <v>11386.433401200002</v>
      </c>
      <c r="Q36" s="62">
        <v>11336.5254888</v>
      </c>
      <c r="R36" s="62">
        <v>11452.122663600001</v>
      </c>
      <c r="S36" s="62">
        <v>11429.290692</v>
      </c>
      <c r="T36" s="62">
        <v>11395.002819924001</v>
      </c>
      <c r="U36" s="6"/>
      <c r="V36" s="55">
        <v>-3.0000000000000027E-3</v>
      </c>
      <c r="W36" s="62">
        <v>11410.191859440001</v>
      </c>
      <c r="X36" s="55">
        <v>-1.3311817805617965E-3</v>
      </c>
      <c r="Y36" s="62">
        <v>11405.9796148</v>
      </c>
      <c r="Z36" s="55">
        <v>-9.6237195284454291E-4</v>
      </c>
    </row>
    <row r="37" spans="2:32">
      <c r="B37" s="50" t="s">
        <v>3</v>
      </c>
      <c r="C37" s="61">
        <v>9565.6152287999994</v>
      </c>
      <c r="D37" s="61">
        <v>9212.1421235999987</v>
      </c>
      <c r="E37" s="61">
        <v>9042.4027787999985</v>
      </c>
      <c r="F37" s="61">
        <v>9262.9143683999991</v>
      </c>
      <c r="G37" s="61">
        <v>10113.135813600002</v>
      </c>
      <c r="H37" s="61">
        <v>9440.3064540000014</v>
      </c>
      <c r="I37" s="61">
        <v>9898.9464756000034</v>
      </c>
      <c r="J37" s="61">
        <v>9757.0017299999981</v>
      </c>
      <c r="K37" s="61">
        <v>10733.580802799999</v>
      </c>
      <c r="L37" s="61">
        <v>10324.256286000002</v>
      </c>
      <c r="M37" s="61">
        <v>10643.505712799997</v>
      </c>
      <c r="N37" s="61">
        <v>10568.357352000001</v>
      </c>
      <c r="O37" s="61">
        <v>11086.131305999999</v>
      </c>
      <c r="P37" s="61">
        <v>10680.487485600001</v>
      </c>
      <c r="Q37" s="61">
        <v>10717.207045200001</v>
      </c>
      <c r="R37" s="61">
        <v>10839.942246000002</v>
      </c>
      <c r="S37" s="61">
        <v>11264.562532800002</v>
      </c>
      <c r="T37" s="61">
        <v>10622.482468430402</v>
      </c>
      <c r="U37" s="6"/>
      <c r="V37" s="52">
        <v>-5.7000000000000051E-2</v>
      </c>
      <c r="W37" s="61">
        <v>10917.666123120001</v>
      </c>
      <c r="X37" s="52">
        <v>-2.7037248745361286E-2</v>
      </c>
      <c r="Y37" s="61">
        <v>10940.570608000002</v>
      </c>
      <c r="Z37" s="52">
        <v>-2.9074181865524129E-2</v>
      </c>
    </row>
    <row r="38" spans="2:32">
      <c r="B38" s="53" t="s">
        <v>4</v>
      </c>
      <c r="C38" s="62">
        <v>10384.8760932</v>
      </c>
      <c r="D38" s="62">
        <v>10374.5429508</v>
      </c>
      <c r="E38" s="62">
        <v>10318.856636400002</v>
      </c>
      <c r="F38" s="62">
        <v>10586.935642800001</v>
      </c>
      <c r="G38" s="62">
        <v>10782.255342</v>
      </c>
      <c r="H38" s="62">
        <v>10644.535142400002</v>
      </c>
      <c r="I38" s="62">
        <v>11289.531056400001</v>
      </c>
      <c r="J38" s="62">
        <v>11135.485657199999</v>
      </c>
      <c r="K38" s="62">
        <v>11798.8073604</v>
      </c>
      <c r="L38" s="62">
        <v>11966.439288</v>
      </c>
      <c r="M38" s="62">
        <v>12078.433459200003</v>
      </c>
      <c r="N38" s="62">
        <v>12178.773710400001</v>
      </c>
      <c r="O38" s="62">
        <v>12338.791743600001</v>
      </c>
      <c r="P38" s="62">
        <v>12506.345978400001</v>
      </c>
      <c r="Q38" s="132">
        <v>12358.117827600001</v>
      </c>
      <c r="R38" s="132">
        <v>12467.878330799998</v>
      </c>
      <c r="S38" s="62">
        <v>12601.558504799999</v>
      </c>
      <c r="T38" s="62"/>
      <c r="U38" s="6"/>
      <c r="V38" s="55" t="s">
        <v>99</v>
      </c>
      <c r="W38" s="62">
        <v>12454.53847704</v>
      </c>
      <c r="X38" s="55" t="s">
        <v>99</v>
      </c>
      <c r="Y38" s="62">
        <v>12475.851554399998</v>
      </c>
      <c r="Z38" s="55" t="s">
        <v>99</v>
      </c>
    </row>
    <row r="39" spans="2:32">
      <c r="B39" s="56" t="s">
        <v>1</v>
      </c>
      <c r="C39" s="63">
        <v>117671.00928720001</v>
      </c>
      <c r="D39" s="63">
        <v>117888.72393599999</v>
      </c>
      <c r="E39" s="63">
        <v>117707.845386</v>
      </c>
      <c r="F39" s="63">
        <v>120088.4887404</v>
      </c>
      <c r="G39" s="63">
        <v>122743.552776</v>
      </c>
      <c r="H39" s="63">
        <v>115779.14104919998</v>
      </c>
      <c r="I39" s="63">
        <v>125815.914552</v>
      </c>
      <c r="J39" s="63">
        <v>129331.16413440001</v>
      </c>
      <c r="K39" s="63">
        <v>134922.53043000001</v>
      </c>
      <c r="L39" s="63">
        <v>133390.8363012</v>
      </c>
      <c r="M39" s="63">
        <v>137729.69754479997</v>
      </c>
      <c r="N39" s="63">
        <v>137904.04018800001</v>
      </c>
      <c r="O39" s="63">
        <v>139192.28392800002</v>
      </c>
      <c r="P39" s="63">
        <v>139689.32361600001</v>
      </c>
      <c r="Q39" s="63">
        <v>140080.12811160003</v>
      </c>
      <c r="R39" s="63">
        <v>140613.44062560005</v>
      </c>
      <c r="S39" s="63">
        <v>140760.79825319999</v>
      </c>
      <c r="T39" s="63">
        <v>127795.66921555443</v>
      </c>
      <c r="U39" s="6"/>
      <c r="V39" s="158">
        <v>-3.1419765208135649E-3</v>
      </c>
      <c r="W39" s="63">
        <v>140067.19490688</v>
      </c>
      <c r="X39" s="158">
        <v>8.9359105621475172E-4</v>
      </c>
      <c r="Y39" s="63">
        <v>140484.78899679999</v>
      </c>
      <c r="Z39" s="158">
        <v>-2.1057707706384184E-3</v>
      </c>
    </row>
    <row r="40" spans="2:32">
      <c r="B40" s="79"/>
      <c r="C40" s="6"/>
      <c r="D40" s="6"/>
      <c r="E40" s="6"/>
      <c r="F40" s="6"/>
      <c r="G40" s="6"/>
      <c r="H40" s="6"/>
      <c r="I40" s="6"/>
      <c r="J40" s="6"/>
      <c r="K40" s="6"/>
      <c r="L40" s="6"/>
      <c r="M40" s="6"/>
      <c r="N40" s="6"/>
      <c r="P40" s="79"/>
      <c r="Q40" s="79"/>
      <c r="R40" s="79"/>
      <c r="S40" s="79"/>
      <c r="T40" s="79"/>
      <c r="U40" s="6"/>
      <c r="V40" s="6"/>
      <c r="W40" s="6"/>
      <c r="X40" s="37"/>
      <c r="Y40" s="37"/>
      <c r="Z40" s="37"/>
    </row>
    <row r="41" spans="2:32">
      <c r="B41" s="79"/>
      <c r="C41" s="6"/>
      <c r="D41" s="6"/>
      <c r="E41" s="6"/>
      <c r="F41" s="6"/>
      <c r="G41" s="6"/>
      <c r="H41" s="6"/>
      <c r="I41" s="6"/>
      <c r="J41" s="64"/>
      <c r="K41" s="64"/>
      <c r="L41" s="64"/>
      <c r="M41" s="64"/>
      <c r="N41" s="6"/>
      <c r="O41" s="6"/>
      <c r="P41" s="6"/>
      <c r="Q41" s="6"/>
      <c r="R41" s="6"/>
      <c r="S41" s="6"/>
      <c r="T41" s="6"/>
      <c r="U41" s="6"/>
      <c r="V41" s="6"/>
      <c r="W41" s="37"/>
      <c r="X41" s="37"/>
      <c r="Y41" s="37"/>
      <c r="Z41" s="37"/>
    </row>
    <row r="42" spans="2:32">
      <c r="B42" s="39" t="s">
        <v>68</v>
      </c>
      <c r="E42" s="128" t="s">
        <v>96</v>
      </c>
      <c r="K42" s="46"/>
      <c r="L42" s="65"/>
      <c r="M42" s="65"/>
      <c r="N42" s="65"/>
      <c r="O42" s="65"/>
      <c r="P42" s="65"/>
      <c r="Q42" s="65"/>
      <c r="R42" s="65"/>
      <c r="S42" s="65"/>
      <c r="T42" s="65"/>
      <c r="U42" s="66"/>
      <c r="V42" s="66"/>
      <c r="W42" s="66"/>
      <c r="X42" s="66"/>
      <c r="Y42" s="66"/>
      <c r="Z42" s="3"/>
      <c r="AB42" s="66"/>
      <c r="AC42" s="66"/>
      <c r="AD42" s="66"/>
      <c r="AE42" s="66"/>
      <c r="AF42" s="66"/>
    </row>
    <row r="43" spans="2:32" ht="33.75" customHeight="1">
      <c r="B43" s="47"/>
      <c r="C43" s="47" t="s">
        <v>18</v>
      </c>
      <c r="D43" s="47" t="s">
        <v>19</v>
      </c>
      <c r="E43" s="47" t="s">
        <v>20</v>
      </c>
      <c r="F43" s="47" t="s">
        <v>21</v>
      </c>
      <c r="G43" s="47" t="s">
        <v>22</v>
      </c>
      <c r="H43" s="47" t="s">
        <v>23</v>
      </c>
      <c r="I43" s="47" t="s">
        <v>24</v>
      </c>
      <c r="J43" s="47" t="s">
        <v>25</v>
      </c>
      <c r="K43" s="47" t="s">
        <v>26</v>
      </c>
      <c r="L43" s="47" t="s">
        <v>28</v>
      </c>
      <c r="M43" s="47" t="s">
        <v>29</v>
      </c>
      <c r="N43" s="47" t="s">
        <v>48</v>
      </c>
      <c r="O43" s="47" t="s">
        <v>57</v>
      </c>
      <c r="P43" s="47" t="s">
        <v>92</v>
      </c>
      <c r="Q43" s="47" t="s">
        <v>97</v>
      </c>
      <c r="R43" s="47" t="s">
        <v>98</v>
      </c>
      <c r="S43" s="47" t="s">
        <v>102</v>
      </c>
      <c r="T43" s="47" t="s">
        <v>103</v>
      </c>
      <c r="U43" s="66"/>
      <c r="V43" s="49" t="s">
        <v>70</v>
      </c>
      <c r="W43" s="49" t="s">
        <v>43</v>
      </c>
      <c r="X43" s="49" t="s">
        <v>71</v>
      </c>
      <c r="Y43" s="49" t="s">
        <v>44</v>
      </c>
      <c r="Z43" s="49" t="s">
        <v>72</v>
      </c>
      <c r="AC43" s="80"/>
      <c r="AD43" s="80"/>
      <c r="AE43" s="80"/>
      <c r="AF43" s="80"/>
    </row>
    <row r="44" spans="2:32">
      <c r="B44" s="50" t="s">
        <v>5</v>
      </c>
      <c r="C44" s="61">
        <v>10322.4984864</v>
      </c>
      <c r="D44" s="61">
        <v>10317.691244400001</v>
      </c>
      <c r="E44" s="61">
        <v>10494.015054000003</v>
      </c>
      <c r="F44" s="61">
        <v>10432.628030400001</v>
      </c>
      <c r="G44" s="61">
        <v>10698.094616399998</v>
      </c>
      <c r="H44" s="61">
        <v>10223.877188399998</v>
      </c>
      <c r="I44" s="61">
        <v>10649.624020800002</v>
      </c>
      <c r="J44" s="61">
        <v>11449.811302800001</v>
      </c>
      <c r="K44" s="61">
        <v>11635.9729632</v>
      </c>
      <c r="L44" s="61">
        <v>11866.6623096</v>
      </c>
      <c r="M44" s="61">
        <v>12006.3345408</v>
      </c>
      <c r="N44" s="61">
        <v>12140.374044000006</v>
      </c>
      <c r="O44" s="61">
        <v>12274.2872964</v>
      </c>
      <c r="P44" s="61">
        <v>12320.1648948</v>
      </c>
      <c r="Q44" s="61">
        <v>12520.660876800001</v>
      </c>
      <c r="R44" s="61">
        <v>12340.015405200002</v>
      </c>
      <c r="S44" s="61">
        <v>12387.019549200002</v>
      </c>
      <c r="T44" s="61">
        <v>12545.250647999997</v>
      </c>
      <c r="U44" s="6"/>
      <c r="V44" s="52">
        <v>1.2773944383595914E-2</v>
      </c>
      <c r="W44" s="61">
        <v>12368.429604479999</v>
      </c>
      <c r="X44" s="52">
        <v>1.4296159591348001E-2</v>
      </c>
      <c r="Y44" s="61">
        <v>12415.898610400001</v>
      </c>
      <c r="Z44" s="52">
        <v>1.0418258207395947E-2</v>
      </c>
    </row>
    <row r="45" spans="2:32">
      <c r="B45" s="53" t="s">
        <v>0</v>
      </c>
      <c r="C45" s="62">
        <v>21051.767338800004</v>
      </c>
      <c r="D45" s="62">
        <v>21120.9527772</v>
      </c>
      <c r="E45" s="62">
        <v>21427.227506400006</v>
      </c>
      <c r="F45" s="62">
        <v>21475.863199200001</v>
      </c>
      <c r="G45" s="62">
        <v>21829.161495599998</v>
      </c>
      <c r="H45" s="62">
        <v>20202.390802800001</v>
      </c>
      <c r="I45" s="62">
        <v>22021.829927999999</v>
      </c>
      <c r="J45" s="62">
        <v>23341.092518400001</v>
      </c>
      <c r="K45" s="62">
        <v>23876.376487199999</v>
      </c>
      <c r="L45" s="62">
        <v>24307.425853200002</v>
      </c>
      <c r="M45" s="62">
        <v>24559.616682</v>
      </c>
      <c r="N45" s="62">
        <v>24922.024459200009</v>
      </c>
      <c r="O45" s="62">
        <v>25000.261108800001</v>
      </c>
      <c r="P45" s="62">
        <v>25033.280548800001</v>
      </c>
      <c r="Q45" s="62">
        <v>25566.719313599999</v>
      </c>
      <c r="R45" s="62">
        <v>25182.5963988</v>
      </c>
      <c r="S45" s="62">
        <v>25377.624455200003</v>
      </c>
      <c r="T45" s="62">
        <v>25646.665204800003</v>
      </c>
      <c r="U45" s="6"/>
      <c r="V45" s="55">
        <v>1.060149463851312E-2</v>
      </c>
      <c r="W45" s="62">
        <v>25232.096365040001</v>
      </c>
      <c r="X45" s="55">
        <v>1.6430217836929328E-2</v>
      </c>
      <c r="Y45" s="62">
        <v>25375.646722533333</v>
      </c>
      <c r="Z45" s="55">
        <v>1.0680259117337387E-2</v>
      </c>
    </row>
    <row r="46" spans="2:32">
      <c r="B46" s="50" t="s">
        <v>6</v>
      </c>
      <c r="C46" s="61">
        <v>31069.137064800005</v>
      </c>
      <c r="D46" s="61">
        <v>31141.7604096</v>
      </c>
      <c r="E46" s="61">
        <v>31784.551790400008</v>
      </c>
      <c r="F46" s="61">
        <v>31936.684004399998</v>
      </c>
      <c r="G46" s="61">
        <v>32354.622710399995</v>
      </c>
      <c r="H46" s="61">
        <v>29915.418407999998</v>
      </c>
      <c r="I46" s="61">
        <v>32742.766227599997</v>
      </c>
      <c r="J46" s="61">
        <v>34636.460246400005</v>
      </c>
      <c r="K46" s="61">
        <v>35592.790633199998</v>
      </c>
      <c r="L46" s="61">
        <v>35872.649810400006</v>
      </c>
      <c r="M46" s="61">
        <v>36406.166268000001</v>
      </c>
      <c r="N46" s="61">
        <v>36902.14739160001</v>
      </c>
      <c r="O46" s="61">
        <v>36947.753065199999</v>
      </c>
      <c r="P46" s="61">
        <v>37115.627782800002</v>
      </c>
      <c r="Q46" s="61">
        <v>37747.979193600004</v>
      </c>
      <c r="R46" s="61">
        <v>37316.483094000003</v>
      </c>
      <c r="S46" s="61">
        <v>37525.825459200001</v>
      </c>
      <c r="T46" s="61">
        <v>37941.0943596</v>
      </c>
      <c r="U46" s="6"/>
      <c r="V46" s="52">
        <v>1.1066216274216334E-2</v>
      </c>
      <c r="W46" s="61">
        <v>37330.73371896</v>
      </c>
      <c r="X46" s="52">
        <v>1.6350084229124207E-2</v>
      </c>
      <c r="Y46" s="61">
        <v>37530.095915600003</v>
      </c>
      <c r="Z46" s="52">
        <v>1.0951169560671437E-2</v>
      </c>
    </row>
    <row r="47" spans="2:32">
      <c r="B47" s="53" t="s">
        <v>7</v>
      </c>
      <c r="C47" s="62">
        <v>41025.828714000003</v>
      </c>
      <c r="D47" s="62">
        <v>41277.407712</v>
      </c>
      <c r="E47" s="62">
        <v>41953.140840000007</v>
      </c>
      <c r="F47" s="62">
        <v>42204.768395999999</v>
      </c>
      <c r="G47" s="62">
        <v>42944.394140399992</v>
      </c>
      <c r="H47" s="62">
        <v>39207.710366399995</v>
      </c>
      <c r="I47" s="62">
        <v>43530.965068799997</v>
      </c>
      <c r="J47" s="62">
        <v>45938.752345200002</v>
      </c>
      <c r="K47" s="62">
        <v>47196.948394799998</v>
      </c>
      <c r="L47" s="62">
        <v>47364.580322400005</v>
      </c>
      <c r="M47" s="62">
        <v>48231.185236800004</v>
      </c>
      <c r="N47" s="62">
        <v>48834.732042000011</v>
      </c>
      <c r="O47" s="62">
        <v>48868.839181199997</v>
      </c>
      <c r="P47" s="62">
        <v>49251.651030000001</v>
      </c>
      <c r="Q47" s="62">
        <v>49895.403859200007</v>
      </c>
      <c r="R47" s="62">
        <v>49490.77975680001</v>
      </c>
      <c r="S47" s="62">
        <v>49728.799592399999</v>
      </c>
      <c r="T47" s="62">
        <v>50125.258008000004</v>
      </c>
      <c r="U47" s="6"/>
      <c r="V47" s="55">
        <v>7.9724107328058569E-3</v>
      </c>
      <c r="W47" s="62">
        <v>49447.094683920004</v>
      </c>
      <c r="X47" s="55">
        <v>1.3714927609296712E-2</v>
      </c>
      <c r="Y47" s="62">
        <v>49704.99440280001</v>
      </c>
      <c r="Z47" s="55">
        <v>8.4551584855689921E-3</v>
      </c>
    </row>
    <row r="48" spans="2:32">
      <c r="B48" s="50" t="s">
        <v>8</v>
      </c>
      <c r="C48" s="61">
        <v>50704.953123600004</v>
      </c>
      <c r="D48" s="61">
        <v>51044.956239599996</v>
      </c>
      <c r="E48" s="61">
        <v>51780.522535200005</v>
      </c>
      <c r="F48" s="61">
        <v>52241.512763999999</v>
      </c>
      <c r="G48" s="61">
        <v>53202.815489999994</v>
      </c>
      <c r="H48" s="61">
        <v>48670.275807599995</v>
      </c>
      <c r="I48" s="61">
        <v>54024.300310799998</v>
      </c>
      <c r="J48" s="61">
        <v>56900.176995600006</v>
      </c>
      <c r="K48" s="61">
        <v>58468.512991200005</v>
      </c>
      <c r="L48" s="61">
        <v>58517.391474000004</v>
      </c>
      <c r="M48" s="61">
        <v>59715.744644400002</v>
      </c>
      <c r="N48" s="61">
        <v>60333.237307200012</v>
      </c>
      <c r="O48" s="61">
        <v>60458.429542800004</v>
      </c>
      <c r="P48" s="61">
        <v>60884.312337600008</v>
      </c>
      <c r="Q48" s="61">
        <v>61707.700632000007</v>
      </c>
      <c r="R48" s="61">
        <v>61268.075923200013</v>
      </c>
      <c r="S48" s="61">
        <v>61515.388580799998</v>
      </c>
      <c r="T48" s="61">
        <v>61837.777802400007</v>
      </c>
      <c r="U48" s="6"/>
      <c r="V48" s="52">
        <v>5.2407898094726235E-3</v>
      </c>
      <c r="W48" s="61">
        <v>61166.781403280002</v>
      </c>
      <c r="X48" s="52">
        <v>1.0969947800523405E-2</v>
      </c>
      <c r="Y48" s="61">
        <v>61497.055045333342</v>
      </c>
      <c r="Z48" s="52">
        <v>5.5404727399628317E-3</v>
      </c>
    </row>
    <row r="49" spans="2:26">
      <c r="B49" s="53" t="s">
        <v>9</v>
      </c>
      <c r="C49" s="62">
        <v>59931.701493600005</v>
      </c>
      <c r="D49" s="62">
        <v>60381.591363599997</v>
      </c>
      <c r="E49" s="62">
        <v>60968.337100800003</v>
      </c>
      <c r="F49" s="62">
        <v>61826.153017199998</v>
      </c>
      <c r="G49" s="62">
        <v>62960.924342399994</v>
      </c>
      <c r="H49" s="62">
        <v>57621.9528192</v>
      </c>
      <c r="I49" s="62">
        <v>63980.923978799998</v>
      </c>
      <c r="J49" s="62">
        <v>67367.417168400003</v>
      </c>
      <c r="K49" s="62">
        <v>69153.215311200009</v>
      </c>
      <c r="L49" s="62">
        <v>68959.935047999999</v>
      </c>
      <c r="M49" s="62">
        <v>70652.647504799999</v>
      </c>
      <c r="N49" s="62">
        <v>71257.029507600018</v>
      </c>
      <c r="O49" s="62">
        <v>71433.489279600006</v>
      </c>
      <c r="P49" s="62">
        <v>71994.790624800007</v>
      </c>
      <c r="Q49" s="62">
        <v>72790.743649200012</v>
      </c>
      <c r="R49" s="62">
        <v>72454.615461600013</v>
      </c>
      <c r="S49" s="62">
        <v>72593.710286400004</v>
      </c>
      <c r="T49" s="62">
        <v>72707.845431600013</v>
      </c>
      <c r="U49" s="6"/>
      <c r="V49" s="55">
        <v>1.572245649791304E-3</v>
      </c>
      <c r="W49" s="62">
        <v>72253.469860320009</v>
      </c>
      <c r="X49" s="55">
        <v>6.2886332263127898E-3</v>
      </c>
      <c r="Y49" s="62">
        <v>72613.023132400005</v>
      </c>
      <c r="Z49" s="55">
        <v>1.3058580280718157E-3</v>
      </c>
    </row>
    <row r="50" spans="2:26">
      <c r="B50" s="50" t="s">
        <v>10</v>
      </c>
      <c r="C50" s="61">
        <v>69367.113301200006</v>
      </c>
      <c r="D50" s="61">
        <v>69868.843691999995</v>
      </c>
      <c r="E50" s="61">
        <v>70344.051703200006</v>
      </c>
      <c r="F50" s="61">
        <v>71518.941647999993</v>
      </c>
      <c r="G50" s="61">
        <v>72759.103256399991</v>
      </c>
      <c r="H50" s="61">
        <v>66966.192125999994</v>
      </c>
      <c r="I50" s="61">
        <v>74104.422069599997</v>
      </c>
      <c r="J50" s="61">
        <v>77713.427438400002</v>
      </c>
      <c r="K50" s="61">
        <v>80045.318560800006</v>
      </c>
      <c r="L50" s="61">
        <v>79490.417159999997</v>
      </c>
      <c r="M50" s="61">
        <v>81753.841502399999</v>
      </c>
      <c r="N50" s="61">
        <v>82329.486880800017</v>
      </c>
      <c r="O50" s="61">
        <v>82548.425191200004</v>
      </c>
      <c r="P50" s="61">
        <v>83210.795157600005</v>
      </c>
      <c r="Q50" s="61">
        <v>83966.823794400014</v>
      </c>
      <c r="R50" s="61">
        <v>83823.305769600018</v>
      </c>
      <c r="S50" s="61">
        <v>83758.1735892</v>
      </c>
      <c r="T50" s="61">
        <v>83958.666050400017</v>
      </c>
      <c r="U50" s="6"/>
      <c r="V50" s="52">
        <v>2.3937062212382454E-3</v>
      </c>
      <c r="W50" s="61">
        <v>83461.504700400023</v>
      </c>
      <c r="X50" s="52">
        <v>5.9567743450665844E-3</v>
      </c>
      <c r="Y50" s="61">
        <v>83849.43438440001</v>
      </c>
      <c r="Z50" s="52">
        <v>1.3027120194901709E-3</v>
      </c>
    </row>
    <row r="51" spans="2:26">
      <c r="B51" s="53" t="s">
        <v>11</v>
      </c>
      <c r="C51" s="62">
        <v>78370.698814800009</v>
      </c>
      <c r="D51" s="62">
        <v>78912.334169999987</v>
      </c>
      <c r="E51" s="62">
        <v>79301.720772000015</v>
      </c>
      <c r="F51" s="62">
        <v>80756.188257599992</v>
      </c>
      <c r="G51" s="62">
        <v>82144.772248799985</v>
      </c>
      <c r="H51" s="62">
        <v>76633.662615599998</v>
      </c>
      <c r="I51" s="62">
        <v>83795.996750399994</v>
      </c>
      <c r="J51" s="62">
        <v>87590.600506800009</v>
      </c>
      <c r="K51" s="62">
        <v>90415.685523600012</v>
      </c>
      <c r="L51" s="62">
        <v>89513.623557600004</v>
      </c>
      <c r="M51" s="62">
        <v>92412.837217199994</v>
      </c>
      <c r="N51" s="62">
        <v>92892.774777600018</v>
      </c>
      <c r="O51" s="62">
        <v>93166.00093200001</v>
      </c>
      <c r="P51" s="62">
        <v>93937.189376399998</v>
      </c>
      <c r="Q51" s="62">
        <v>94627.451058000006</v>
      </c>
      <c r="R51" s="62">
        <v>94699.462572000019</v>
      </c>
      <c r="S51" s="62">
        <v>94342.020943199997</v>
      </c>
      <c r="T51" s="62">
        <v>94736.716269600016</v>
      </c>
      <c r="U51" s="6"/>
      <c r="V51" s="55">
        <v>4.1836641027401811E-3</v>
      </c>
      <c r="W51" s="62">
        <v>94154.424976320006</v>
      </c>
      <c r="X51" s="55">
        <v>6.1844283306542458E-3</v>
      </c>
      <c r="Y51" s="62">
        <v>94556.311524400007</v>
      </c>
      <c r="Z51" s="55">
        <v>1.9079080210679944E-3</v>
      </c>
    </row>
    <row r="52" spans="2:26">
      <c r="B52" s="50" t="s">
        <v>12</v>
      </c>
      <c r="C52" s="61">
        <v>87861.058855200012</v>
      </c>
      <c r="D52" s="61">
        <v>88459.079759999993</v>
      </c>
      <c r="E52" s="61">
        <v>88740.35683080001</v>
      </c>
      <c r="F52" s="61">
        <v>90303.905007599998</v>
      </c>
      <c r="G52" s="61">
        <v>92035.560980399983</v>
      </c>
      <c r="H52" s="61">
        <v>85573.918785599992</v>
      </c>
      <c r="I52" s="61">
        <v>94002.820369199995</v>
      </c>
      <c r="J52" s="61">
        <v>97912.943607599998</v>
      </c>
      <c r="K52" s="61">
        <v>101320.17106320002</v>
      </c>
      <c r="L52" s="61">
        <v>100119.41912760001</v>
      </c>
      <c r="M52" s="61">
        <v>103536.02798879999</v>
      </c>
      <c r="N52" s="61">
        <v>103899.83423640001</v>
      </c>
      <c r="O52" s="61">
        <v>104320.77382680001</v>
      </c>
      <c r="P52" s="61">
        <v>105116.05675079999</v>
      </c>
      <c r="Q52" s="61">
        <v>105668.27775000001</v>
      </c>
      <c r="R52" s="61">
        <v>105853.49738520003</v>
      </c>
      <c r="S52" s="61">
        <v>105465.3865236</v>
      </c>
      <c r="T52" s="61">
        <v>105778.18392720002</v>
      </c>
      <c r="U52" s="6"/>
      <c r="V52" s="52">
        <v>2.9658773737109012E-3</v>
      </c>
      <c r="W52" s="61">
        <v>105284.79844728</v>
      </c>
      <c r="X52" s="52">
        <v>4.6861986459239002E-3</v>
      </c>
      <c r="Y52" s="61">
        <v>105662.38721960002</v>
      </c>
      <c r="Z52" s="52">
        <v>1.0959122791664999E-3</v>
      </c>
    </row>
    <row r="53" spans="2:26">
      <c r="B53" s="53" t="s">
        <v>2</v>
      </c>
      <c r="C53" s="62">
        <v>97720.517965200008</v>
      </c>
      <c r="D53" s="62">
        <v>98302.038861599998</v>
      </c>
      <c r="E53" s="62">
        <v>98346.585970800006</v>
      </c>
      <c r="F53" s="62">
        <v>100238.6387292</v>
      </c>
      <c r="G53" s="62">
        <v>101848.16162039999</v>
      </c>
      <c r="H53" s="62">
        <v>95694.299452799984</v>
      </c>
      <c r="I53" s="62">
        <v>104627.43702</v>
      </c>
      <c r="J53" s="62">
        <v>108438.67674720001</v>
      </c>
      <c r="K53" s="62">
        <v>112390.14226680002</v>
      </c>
      <c r="L53" s="62">
        <v>111100.14072720001</v>
      </c>
      <c r="M53" s="62">
        <v>115007.75837279999</v>
      </c>
      <c r="N53" s="62">
        <v>115156.90912560001</v>
      </c>
      <c r="O53" s="62">
        <v>115767.36087840001</v>
      </c>
      <c r="P53" s="62">
        <v>116502.490152</v>
      </c>
      <c r="Q53" s="62">
        <v>117004.80323880001</v>
      </c>
      <c r="R53" s="62">
        <v>117305.62004880003</v>
      </c>
      <c r="S53" s="62">
        <v>116894.67721559999</v>
      </c>
      <c r="T53" s="62">
        <v>117173.18674712403</v>
      </c>
      <c r="U53" s="6"/>
      <c r="V53" s="55">
        <v>2.382568121646278E-3</v>
      </c>
      <c r="W53" s="62">
        <v>116694.99030672002</v>
      </c>
      <c r="X53" s="55">
        <v>4.0978317847846224E-3</v>
      </c>
      <c r="Y53" s="62">
        <v>117068.3668344</v>
      </c>
      <c r="Z53" s="55">
        <v>8.9537349463753024E-4</v>
      </c>
    </row>
    <row r="54" spans="2:26">
      <c r="B54" s="50" t="s">
        <v>3</v>
      </c>
      <c r="C54" s="61">
        <v>107286.13319400001</v>
      </c>
      <c r="D54" s="61">
        <v>107514.1809852</v>
      </c>
      <c r="E54" s="61">
        <v>107388.9887496</v>
      </c>
      <c r="F54" s="61">
        <v>109501.5530976</v>
      </c>
      <c r="G54" s="61">
        <v>111961.29743399999</v>
      </c>
      <c r="H54" s="61">
        <v>105134.60590679999</v>
      </c>
      <c r="I54" s="61">
        <v>114526.38349560001</v>
      </c>
      <c r="J54" s="61">
        <v>118195.67847720001</v>
      </c>
      <c r="K54" s="61">
        <v>123123.72306960002</v>
      </c>
      <c r="L54" s="61">
        <v>121424.39701320001</v>
      </c>
      <c r="M54" s="61">
        <v>125651.26408559998</v>
      </c>
      <c r="N54" s="61">
        <v>125725.26647760002</v>
      </c>
      <c r="O54" s="61">
        <v>126853.49218440001</v>
      </c>
      <c r="P54" s="61">
        <v>127182.97763759999</v>
      </c>
      <c r="Q54" s="61">
        <v>127722.01028400002</v>
      </c>
      <c r="R54" s="61">
        <v>128145.56229480004</v>
      </c>
      <c r="S54" s="61">
        <v>128159.2397484</v>
      </c>
      <c r="T54" s="61">
        <v>127795.66921555443</v>
      </c>
      <c r="U54" s="6"/>
      <c r="V54" s="52">
        <v>-2.8368655553772104E-3</v>
      </c>
      <c r="W54" s="61">
        <v>127612.65642984002</v>
      </c>
      <c r="X54" s="52">
        <v>1.4341272318474374E-3</v>
      </c>
      <c r="Y54" s="61">
        <v>128008.93744240003</v>
      </c>
      <c r="Z54" s="52">
        <v>-1.6660416929212829E-3</v>
      </c>
    </row>
    <row r="55" spans="2:26">
      <c r="B55" s="53" t="s">
        <v>4</v>
      </c>
      <c r="C55" s="62">
        <v>117671.00928720001</v>
      </c>
      <c r="D55" s="62">
        <v>117888.72393599999</v>
      </c>
      <c r="E55" s="62">
        <v>117707.845386</v>
      </c>
      <c r="F55" s="62">
        <v>120088.4887404</v>
      </c>
      <c r="G55" s="62">
        <v>122743.552776</v>
      </c>
      <c r="H55" s="62">
        <v>115779.14104919998</v>
      </c>
      <c r="I55" s="62">
        <v>125815.914552</v>
      </c>
      <c r="J55" s="62">
        <v>129331.16413440001</v>
      </c>
      <c r="K55" s="62">
        <v>134922.53043000001</v>
      </c>
      <c r="L55" s="62">
        <v>133390.8363012</v>
      </c>
      <c r="M55" s="62">
        <v>137729.69754479997</v>
      </c>
      <c r="N55" s="62">
        <v>137904.04018800001</v>
      </c>
      <c r="O55" s="62">
        <v>139192.28392800002</v>
      </c>
      <c r="P55" s="132">
        <v>139689.32361600001</v>
      </c>
      <c r="Q55" s="132">
        <v>140080.12811160003</v>
      </c>
      <c r="R55" s="132">
        <v>140613.44062560005</v>
      </c>
      <c r="S55" s="62">
        <v>140760.79825319999</v>
      </c>
      <c r="T55" s="62"/>
      <c r="U55" s="6"/>
      <c r="V55" s="55" t="s">
        <v>99</v>
      </c>
      <c r="W55" s="62">
        <v>140067.19490688003</v>
      </c>
      <c r="X55" s="55" t="s">
        <v>99</v>
      </c>
      <c r="Y55" s="62">
        <v>140484.78899680005</v>
      </c>
      <c r="Z55" s="55" t="s">
        <v>99</v>
      </c>
    </row>
    <row r="56" spans="2:26">
      <c r="Q56" s="79"/>
      <c r="R56" s="79"/>
      <c r="S56" s="79"/>
      <c r="T56" s="79"/>
    </row>
    <row r="59" spans="2:26">
      <c r="D59" s="66"/>
      <c r="E59" s="66"/>
      <c r="F59" s="66"/>
      <c r="G59" s="66"/>
      <c r="H59" s="66"/>
      <c r="I59" s="66"/>
      <c r="J59" s="66"/>
      <c r="K59" s="66"/>
      <c r="L59" s="66"/>
      <c r="M59" s="66"/>
      <c r="N59" s="66"/>
      <c r="O59" s="66"/>
      <c r="P59" s="66"/>
      <c r="Q59" s="66"/>
      <c r="R59" s="66"/>
      <c r="S59" s="66"/>
      <c r="T59" s="66"/>
    </row>
  </sheetData>
  <phoneticPr fontId="50" type="noConversion"/>
  <hyperlinks>
    <hyperlink ref="A4" r:id="rId1" location="11"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59"/>
  <sheetViews>
    <sheetView zoomScale="60" zoomScaleNormal="60" workbookViewId="0">
      <selection activeCell="A7" sqref="A7"/>
    </sheetView>
  </sheetViews>
  <sheetFormatPr defaultColWidth="9" defaultRowHeight="15.5"/>
  <cols>
    <col min="1" max="1" width="14" style="45" customWidth="1"/>
    <col min="2" max="2" width="12" style="45" customWidth="1"/>
    <col min="3" max="3" width="9" style="45" customWidth="1"/>
    <col min="4" max="4" width="11.25" style="45" customWidth="1"/>
    <col min="5" max="21" width="9" style="45" customWidth="1"/>
    <col min="22" max="23" width="16.58203125" style="45" customWidth="1"/>
    <col min="24" max="26" width="14" style="45" customWidth="1"/>
    <col min="27" max="16384" width="9" style="45"/>
  </cols>
  <sheetData>
    <row r="1" spans="1:27">
      <c r="A1" s="78"/>
    </row>
    <row r="3" spans="1:27" ht="20">
      <c r="A3" s="124" t="s">
        <v>89</v>
      </c>
    </row>
    <row r="4" spans="1:27">
      <c r="A4" s="1" t="s">
        <v>90</v>
      </c>
    </row>
    <row r="5" spans="1:27">
      <c r="A5" s="42" t="s">
        <v>77</v>
      </c>
      <c r="F5" s="6"/>
      <c r="G5" s="6"/>
    </row>
    <row r="6" spans="1:27">
      <c r="A6" s="105" t="s">
        <v>100</v>
      </c>
      <c r="B6" s="127">
        <f>'Global Milk Deliveries'!$B$6</f>
        <v>45783</v>
      </c>
      <c r="L6" s="46"/>
    </row>
    <row r="7" spans="1:27">
      <c r="B7" s="44"/>
      <c r="L7" s="46"/>
    </row>
    <row r="8" spans="1:27">
      <c r="B8" s="39" t="s">
        <v>66</v>
      </c>
      <c r="E8" s="129" t="s">
        <v>95</v>
      </c>
      <c r="L8" s="46"/>
      <c r="M8" s="46"/>
      <c r="N8" s="46"/>
      <c r="O8" s="46"/>
      <c r="P8" s="46"/>
      <c r="Q8" s="46"/>
      <c r="R8" s="46"/>
      <c r="S8" s="46"/>
      <c r="T8" s="46"/>
      <c r="V8" s="6"/>
      <c r="W8" s="6"/>
      <c r="X8" s="6"/>
      <c r="Y8" s="6"/>
      <c r="Z8" s="6"/>
      <c r="AA8" s="6"/>
    </row>
    <row r="9" spans="1:27">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103</v>
      </c>
      <c r="U9" s="48"/>
      <c r="V9" s="49" t="s">
        <v>70</v>
      </c>
      <c r="W9" s="6"/>
      <c r="X9" s="6"/>
      <c r="Y9" s="6"/>
      <c r="Z9" s="6"/>
    </row>
    <row r="10" spans="1:27">
      <c r="B10" s="50" t="s">
        <v>5</v>
      </c>
      <c r="C10" s="51">
        <v>40.126666666666665</v>
      </c>
      <c r="D10" s="51">
        <v>37.980000000000004</v>
      </c>
      <c r="E10" s="51">
        <v>38.123333333333342</v>
      </c>
      <c r="F10" s="51">
        <v>37.769999999999996</v>
      </c>
      <c r="G10" s="51">
        <v>39.713333333333338</v>
      </c>
      <c r="H10" s="51">
        <v>40.126666666666665</v>
      </c>
      <c r="I10" s="51">
        <v>37.06333333333334</v>
      </c>
      <c r="J10" s="51">
        <v>42.636666666666663</v>
      </c>
      <c r="K10" s="51">
        <v>43.095158331398039</v>
      </c>
      <c r="L10" s="51">
        <v>41.711115632398034</v>
      </c>
      <c r="M10" s="51">
        <v>43.23886669098794</v>
      </c>
      <c r="N10" s="51">
        <v>42.823779730884105</v>
      </c>
      <c r="O10" s="51">
        <v>44.637000000000008</v>
      </c>
      <c r="P10" s="51">
        <v>44.289000000000001</v>
      </c>
      <c r="Q10" s="51">
        <v>45.148000000000003</v>
      </c>
      <c r="R10" s="51">
        <v>44.417999999999999</v>
      </c>
      <c r="S10" s="51">
        <v>44.427</v>
      </c>
      <c r="T10" s="51">
        <v>43.733333333333299</v>
      </c>
      <c r="U10" s="156"/>
      <c r="V10" s="163">
        <v>-1.5613733168076571E-2</v>
      </c>
      <c r="W10" s="6"/>
      <c r="X10" s="6"/>
      <c r="Y10" s="6"/>
      <c r="Z10" s="6"/>
    </row>
    <row r="11" spans="1:27">
      <c r="B11" s="53" t="s">
        <v>0</v>
      </c>
      <c r="C11" s="54">
        <v>40.590322580645157</v>
      </c>
      <c r="D11" s="54">
        <v>39.538709677419355</v>
      </c>
      <c r="E11" s="54">
        <v>38.803225806451614</v>
      </c>
      <c r="F11" s="54">
        <v>40.093548387096774</v>
      </c>
      <c r="G11" s="54">
        <v>40.41935483870968</v>
      </c>
      <c r="H11" s="54">
        <v>40.396774193548389</v>
      </c>
      <c r="I11" s="54">
        <v>39.809677419354834</v>
      </c>
      <c r="J11" s="54">
        <v>43.012903225806454</v>
      </c>
      <c r="K11" s="54">
        <v>44.500535138941906</v>
      </c>
      <c r="L11" s="54">
        <v>42.6053092905548</v>
      </c>
      <c r="M11" s="54">
        <v>43.981812967515737</v>
      </c>
      <c r="N11" s="54">
        <v>44.254277229122224</v>
      </c>
      <c r="O11" s="54">
        <v>45.005161290322576</v>
      </c>
      <c r="P11" s="54">
        <v>44.620322580645158</v>
      </c>
      <c r="Q11" s="54">
        <v>45.352580645161289</v>
      </c>
      <c r="R11" s="54">
        <v>44.582903225806454</v>
      </c>
      <c r="S11" s="54">
        <v>44.795161290322582</v>
      </c>
      <c r="T11" s="54">
        <v>44.483870967741936</v>
      </c>
      <c r="U11" s="156"/>
      <c r="V11" s="164">
        <v>-6.9527039530493662E-3</v>
      </c>
      <c r="W11" s="6"/>
      <c r="X11" s="6"/>
      <c r="Y11" s="6"/>
      <c r="Z11" s="6"/>
    </row>
    <row r="12" spans="1:27">
      <c r="B12" s="50" t="s">
        <v>6</v>
      </c>
      <c r="C12" s="51">
        <v>38.243333333333332</v>
      </c>
      <c r="D12" s="51">
        <v>37.580000000000005</v>
      </c>
      <c r="E12" s="51">
        <v>37.65</v>
      </c>
      <c r="F12" s="51">
        <v>39.299999999999997</v>
      </c>
      <c r="G12" s="51">
        <v>39.073333333333338</v>
      </c>
      <c r="H12" s="51">
        <v>39.536666666666662</v>
      </c>
      <c r="I12" s="51">
        <v>39.24666666666667</v>
      </c>
      <c r="J12" s="51">
        <v>41.356666666666669</v>
      </c>
      <c r="K12" s="51">
        <v>43.407509042479511</v>
      </c>
      <c r="L12" s="51">
        <v>40.254885232479502</v>
      </c>
      <c r="M12" s="51">
        <v>42.184415846108699</v>
      </c>
      <c r="N12" s="51">
        <v>42.290422205361011</v>
      </c>
      <c r="O12" s="51">
        <v>42.946000000000005</v>
      </c>
      <c r="P12" s="51">
        <v>42.695333333333338</v>
      </c>
      <c r="Q12" s="51">
        <v>43.298000000000002</v>
      </c>
      <c r="R12" s="51">
        <v>42.22966666666666</v>
      </c>
      <c r="S12" s="51">
        <v>42.484666666666662</v>
      </c>
      <c r="T12" s="51">
        <v>42.541989498691301</v>
      </c>
      <c r="U12" s="156"/>
      <c r="V12" s="163">
        <v>1.347947471700417E-3</v>
      </c>
      <c r="W12" s="6"/>
      <c r="X12" s="6"/>
      <c r="Y12" s="6"/>
      <c r="Z12" s="6"/>
    </row>
    <row r="13" spans="1:27">
      <c r="B13" s="53" t="s">
        <v>7</v>
      </c>
      <c r="C13" s="54">
        <v>35.432258064516134</v>
      </c>
      <c r="D13" s="54">
        <v>35.967741935483872</v>
      </c>
      <c r="E13" s="54">
        <v>35.522580645161291</v>
      </c>
      <c r="F13" s="54">
        <v>36.803225806451614</v>
      </c>
      <c r="G13" s="54">
        <v>37.451612903225808</v>
      </c>
      <c r="H13" s="54">
        <v>36</v>
      </c>
      <c r="I13" s="54">
        <v>36.890322580645162</v>
      </c>
      <c r="J13" s="54">
        <v>39.522580645161291</v>
      </c>
      <c r="K13" s="54">
        <v>40.885011387050774</v>
      </c>
      <c r="L13" s="54">
        <v>37.578866723609906</v>
      </c>
      <c r="M13" s="54">
        <v>39.841525804484078</v>
      </c>
      <c r="N13" s="54">
        <v>39.713091305999654</v>
      </c>
      <c r="O13" s="54">
        <v>40.855161290322577</v>
      </c>
      <c r="P13" s="54">
        <v>40.694516129032259</v>
      </c>
      <c r="Q13" s="54">
        <v>40.315483870967739</v>
      </c>
      <c r="R13" s="54">
        <v>39.838709677419352</v>
      </c>
      <c r="S13" s="54">
        <v>40.205806451612901</v>
      </c>
      <c r="T13" s="54">
        <v>40.229474171822929</v>
      </c>
      <c r="U13" s="156"/>
      <c r="V13" s="164">
        <v>5.8378968625638628E-4</v>
      </c>
      <c r="W13" s="6"/>
      <c r="X13" s="6"/>
      <c r="Y13" s="6"/>
      <c r="Z13" s="6"/>
    </row>
    <row r="14" spans="1:27">
      <c r="B14" s="50" t="s">
        <v>8</v>
      </c>
      <c r="C14" s="51">
        <v>34.651612903225811</v>
      </c>
      <c r="D14" s="51">
        <v>34.106451612903221</v>
      </c>
      <c r="E14" s="51">
        <v>33.977419354838709</v>
      </c>
      <c r="F14" s="51">
        <v>35.770967741935486</v>
      </c>
      <c r="G14" s="51">
        <v>35.654838709677421</v>
      </c>
      <c r="H14" s="51">
        <v>34.280645161290323</v>
      </c>
      <c r="I14" s="51">
        <v>35.990322580645163</v>
      </c>
      <c r="J14" s="51">
        <v>37.993548387096773</v>
      </c>
      <c r="K14" s="51">
        <v>39.064579864160962</v>
      </c>
      <c r="L14" s="51">
        <v>36.31699968136526</v>
      </c>
      <c r="M14" s="51">
        <v>38.640580334676343</v>
      </c>
      <c r="N14" s="51">
        <v>38.581596070323194</v>
      </c>
      <c r="O14" s="51">
        <v>38.914838709677426</v>
      </c>
      <c r="P14" s="51">
        <v>38.725161290322582</v>
      </c>
      <c r="Q14" s="51">
        <v>38.710967741935484</v>
      </c>
      <c r="R14" s="51">
        <v>38.15548387096775</v>
      </c>
      <c r="S14" s="51">
        <v>38.400000000000006</v>
      </c>
      <c r="T14" s="51">
        <v>38.508776290668195</v>
      </c>
      <c r="U14" s="156"/>
      <c r="V14" s="163">
        <v>2.8299478363029706E-3</v>
      </c>
      <c r="W14" s="6"/>
      <c r="X14" s="6"/>
      <c r="Y14" s="6"/>
      <c r="Z14" s="6"/>
    </row>
    <row r="15" spans="1:27">
      <c r="B15" s="53" t="s">
        <v>9</v>
      </c>
      <c r="C15" s="54">
        <v>34.216666666666669</v>
      </c>
      <c r="D15" s="54">
        <v>32.43333333333333</v>
      </c>
      <c r="E15" s="54">
        <v>33.116666666666667</v>
      </c>
      <c r="F15" s="54">
        <v>35.51</v>
      </c>
      <c r="G15" s="54">
        <v>34.743333333333332</v>
      </c>
      <c r="H15" s="54">
        <v>33.236666666666665</v>
      </c>
      <c r="I15" s="54">
        <v>35.423333333333332</v>
      </c>
      <c r="J15" s="54">
        <v>38.243333333333332</v>
      </c>
      <c r="K15" s="54">
        <v>38.862026437278928</v>
      </c>
      <c r="L15" s="54">
        <v>35.941219468290434</v>
      </c>
      <c r="M15" s="54">
        <v>38.114703835124807</v>
      </c>
      <c r="N15" s="54">
        <v>38.455649911093928</v>
      </c>
      <c r="O15" s="54">
        <v>38.557333333333332</v>
      </c>
      <c r="P15" s="54">
        <v>38.667000000000002</v>
      </c>
      <c r="Q15" s="54">
        <v>38.475999999999999</v>
      </c>
      <c r="R15" s="54">
        <v>38.355666666666671</v>
      </c>
      <c r="S15" s="54">
        <v>37.908666666666669</v>
      </c>
      <c r="T15" s="54">
        <v>38.43333333333333</v>
      </c>
      <c r="U15" s="156"/>
      <c r="V15" s="164">
        <v>1.3839893439791862E-2</v>
      </c>
      <c r="W15" s="6"/>
      <c r="X15" s="6"/>
      <c r="Y15" s="6"/>
      <c r="Z15" s="6"/>
    </row>
    <row r="16" spans="1:27">
      <c r="B16" s="50" t="s">
        <v>10</v>
      </c>
      <c r="C16" s="51">
        <v>33.596774193548384</v>
      </c>
      <c r="D16" s="51">
        <v>32.741935483870968</v>
      </c>
      <c r="E16" s="51">
        <v>33.041935483870965</v>
      </c>
      <c r="F16" s="51">
        <v>34.70645161290323</v>
      </c>
      <c r="G16" s="51">
        <v>34.264516129032259</v>
      </c>
      <c r="H16" s="51">
        <v>32.07741935483871</v>
      </c>
      <c r="I16" s="51">
        <v>35.103225806451611</v>
      </c>
      <c r="J16" s="51">
        <v>37.312903225806451</v>
      </c>
      <c r="K16" s="51">
        <v>38.825899229207678</v>
      </c>
      <c r="L16" s="51">
        <v>35.776852667455159</v>
      </c>
      <c r="M16" s="51">
        <v>38.428831695634031</v>
      </c>
      <c r="N16" s="51">
        <v>38.703979247599648</v>
      </c>
      <c r="O16" s="51">
        <v>38.451935483870969</v>
      </c>
      <c r="P16" s="51">
        <v>38.857741935483865</v>
      </c>
      <c r="Q16" s="51">
        <v>38.563225806451612</v>
      </c>
      <c r="R16" s="51">
        <v>39.225806451612904</v>
      </c>
      <c r="S16" s="51">
        <v>38.199354838709681</v>
      </c>
      <c r="T16" s="51">
        <v>39.548387096774192</v>
      </c>
      <c r="U16" s="156"/>
      <c r="V16" s="163">
        <v>3.5314340544579048E-2</v>
      </c>
      <c r="W16" s="6"/>
      <c r="X16" s="6"/>
      <c r="Y16" s="6"/>
      <c r="Z16" s="6"/>
    </row>
    <row r="17" spans="2:26">
      <c r="B17" s="53" t="s">
        <v>11</v>
      </c>
      <c r="C17" s="54">
        <v>33.799999999999997</v>
      </c>
      <c r="D17" s="54">
        <v>32.753333333333337</v>
      </c>
      <c r="E17" s="54">
        <v>32.840000000000003</v>
      </c>
      <c r="F17" s="54">
        <v>34.256666666666668</v>
      </c>
      <c r="G17" s="54">
        <v>34.51</v>
      </c>
      <c r="H17" s="54">
        <v>32.456666666666671</v>
      </c>
      <c r="I17" s="54">
        <v>35.56333333333334</v>
      </c>
      <c r="J17" s="54">
        <v>37.346666666666671</v>
      </c>
      <c r="K17" s="54">
        <v>38.797235070954642</v>
      </c>
      <c r="L17" s="54">
        <v>35.927936352502769</v>
      </c>
      <c r="M17" s="54">
        <v>39.018643966341003</v>
      </c>
      <c r="N17" s="54">
        <v>39.133307568576591</v>
      </c>
      <c r="O17" s="54">
        <v>38.784999999999997</v>
      </c>
      <c r="P17" s="54">
        <v>39.674333333333337</v>
      </c>
      <c r="Q17" s="54">
        <v>38.756333333333338</v>
      </c>
      <c r="R17" s="54">
        <v>39.728666666666662</v>
      </c>
      <c r="S17" s="54">
        <v>38.679333333333332</v>
      </c>
      <c r="T17" s="54">
        <v>44.733333333333299</v>
      </c>
      <c r="U17" s="156"/>
      <c r="V17" s="164">
        <v>0.15651769248004888</v>
      </c>
      <c r="W17" s="6"/>
      <c r="X17" s="6"/>
      <c r="Y17" s="6"/>
      <c r="Z17" s="6"/>
    </row>
    <row r="18" spans="2:26">
      <c r="B18" s="50" t="s">
        <v>12</v>
      </c>
      <c r="C18" s="51">
        <v>34.49677419354839</v>
      </c>
      <c r="D18" s="51">
        <v>33.816129032258061</v>
      </c>
      <c r="E18" s="51">
        <v>33.758064516129032</v>
      </c>
      <c r="F18" s="51">
        <v>34.567741935483866</v>
      </c>
      <c r="G18" s="51">
        <v>35.406451612903226</v>
      </c>
      <c r="H18" s="51">
        <v>33.522580645161291</v>
      </c>
      <c r="I18" s="51">
        <v>36.887096774193552</v>
      </c>
      <c r="J18" s="51">
        <v>37.303225806451614</v>
      </c>
      <c r="K18" s="51">
        <v>39.026413458120068</v>
      </c>
      <c r="L18" s="51">
        <v>37.227749839379875</v>
      </c>
      <c r="M18" s="51">
        <v>39.319225232885259</v>
      </c>
      <c r="N18" s="51">
        <v>40.037616923170454</v>
      </c>
      <c r="O18" s="51">
        <v>39.561935483870968</v>
      </c>
      <c r="P18" s="51">
        <v>40.45870967741935</v>
      </c>
      <c r="Q18" s="51">
        <v>39.295161290322575</v>
      </c>
      <c r="R18" s="51">
        <v>39.638709677419357</v>
      </c>
      <c r="S18" s="51">
        <v>39.537741935483872</v>
      </c>
      <c r="T18" s="51">
        <v>41.258064516129032</v>
      </c>
      <c r="U18" s="156"/>
      <c r="V18" s="163">
        <v>4.3510896081326855E-2</v>
      </c>
      <c r="W18" s="6"/>
      <c r="X18" s="6"/>
      <c r="Y18" s="6"/>
      <c r="Z18" s="6"/>
    </row>
    <row r="19" spans="2:26">
      <c r="B19" s="53" t="s">
        <v>2</v>
      </c>
      <c r="C19" s="54">
        <v>35.506451612903227</v>
      </c>
      <c r="D19" s="54">
        <v>34.551612903225802</v>
      </c>
      <c r="E19" s="54">
        <v>33.909677419354843</v>
      </c>
      <c r="F19" s="54">
        <v>35.361290322580643</v>
      </c>
      <c r="G19" s="54">
        <v>36.067741935483866</v>
      </c>
      <c r="H19" s="54">
        <v>34.161290322580648</v>
      </c>
      <c r="I19" s="54">
        <v>38.045161290322582</v>
      </c>
      <c r="J19" s="54">
        <v>38.50322580645161</v>
      </c>
      <c r="K19" s="54">
        <v>39.523632228923425</v>
      </c>
      <c r="L19" s="54">
        <v>39.24178202075251</v>
      </c>
      <c r="M19" s="54">
        <v>39.809620603852288</v>
      </c>
      <c r="N19" s="54">
        <v>40.828709677419354</v>
      </c>
      <c r="O19" s="54">
        <v>40.29</v>
      </c>
      <c r="P19" s="54">
        <v>40.463548387096772</v>
      </c>
      <c r="Q19" s="54">
        <v>39.798387096774192</v>
      </c>
      <c r="R19" s="54">
        <v>40.174516129032256</v>
      </c>
      <c r="S19" s="54">
        <v>40.038425152088138</v>
      </c>
      <c r="T19" s="54">
        <v>41.354838709677416</v>
      </c>
      <c r="U19" s="156"/>
      <c r="V19" s="162">
        <v>3.2878754661024079E-2</v>
      </c>
      <c r="W19" s="6"/>
      <c r="X19" s="6"/>
      <c r="Y19" s="6"/>
      <c r="Z19" s="6"/>
    </row>
    <row r="20" spans="2:26">
      <c r="B20" s="50" t="s">
        <v>3</v>
      </c>
      <c r="C20" s="130">
        <v>36.003448275862063</v>
      </c>
      <c r="D20" s="51">
        <v>35.046428571428571</v>
      </c>
      <c r="E20" s="51">
        <v>34.924999999999997</v>
      </c>
      <c r="F20" s="51">
        <v>36.535714285714285</v>
      </c>
      <c r="G20" s="130">
        <v>36.45862068965517</v>
      </c>
      <c r="H20" s="51">
        <v>34.932142857142857</v>
      </c>
      <c r="I20" s="51">
        <v>39.25714285714286</v>
      </c>
      <c r="J20" s="51">
        <v>39.324999999999996</v>
      </c>
      <c r="K20" s="130">
        <v>39.57695208565476</v>
      </c>
      <c r="L20" s="51">
        <v>39.937722452044035</v>
      </c>
      <c r="M20" s="51">
        <v>40.255002716677325</v>
      </c>
      <c r="N20" s="51">
        <v>41.297142857142866</v>
      </c>
      <c r="O20" s="130">
        <v>40.737241379310348</v>
      </c>
      <c r="P20" s="51">
        <v>41.057857142857138</v>
      </c>
      <c r="Q20" s="51">
        <v>40.331785714285715</v>
      </c>
      <c r="R20" s="51">
        <v>41.200357142857136</v>
      </c>
      <c r="S20" s="130">
        <v>40.896551724137929</v>
      </c>
      <c r="T20" s="130">
        <v>42</v>
      </c>
      <c r="U20" s="156"/>
      <c r="V20" s="161">
        <v>2.6981450252951067E-2</v>
      </c>
      <c r="W20" s="6"/>
      <c r="X20" s="43"/>
      <c r="Y20" s="6"/>
      <c r="Z20" s="6"/>
    </row>
    <row r="21" spans="2:26">
      <c r="B21" s="53" t="s">
        <v>4</v>
      </c>
      <c r="C21" s="54">
        <v>36.674193548387102</v>
      </c>
      <c r="D21" s="54">
        <v>36.203225806451613</v>
      </c>
      <c r="E21" s="54">
        <v>35.99677419354839</v>
      </c>
      <c r="F21" s="54">
        <v>37.645161290322584</v>
      </c>
      <c r="G21" s="54">
        <v>38.648387096774194</v>
      </c>
      <c r="H21" s="54">
        <v>35.858064516129026</v>
      </c>
      <c r="I21" s="54">
        <v>40.545161290322582</v>
      </c>
      <c r="J21" s="54">
        <v>40.719354838709677</v>
      </c>
      <c r="K21" s="54">
        <v>40.649116076584875</v>
      </c>
      <c r="L21" s="54">
        <v>41.404365387654934</v>
      </c>
      <c r="M21" s="54">
        <v>40.903141057583873</v>
      </c>
      <c r="N21" s="54">
        <v>42.858064516129026</v>
      </c>
      <c r="O21" s="54">
        <v>42.17354838709678</v>
      </c>
      <c r="P21" s="54">
        <v>43.237419354838707</v>
      </c>
      <c r="Q21" s="54">
        <v>42.297097397236712</v>
      </c>
      <c r="R21" s="54">
        <v>42.618709677419353</v>
      </c>
      <c r="S21" s="54">
        <v>42.618709677419353</v>
      </c>
      <c r="T21" s="54"/>
      <c r="U21" s="156"/>
      <c r="V21" s="162"/>
      <c r="W21" s="6"/>
      <c r="X21" s="43"/>
      <c r="Y21" s="6"/>
      <c r="Z21" s="6"/>
    </row>
    <row r="22" spans="2:26">
      <c r="B22" s="56" t="s">
        <v>27</v>
      </c>
      <c r="C22" s="57">
        <v>36.106830601092895</v>
      </c>
      <c r="D22" s="57">
        <v>35.228493150684926</v>
      </c>
      <c r="E22" s="57">
        <v>35.137260273972601</v>
      </c>
      <c r="F22" s="57">
        <v>36.524657534246579</v>
      </c>
      <c r="G22" s="57">
        <v>36.868306010928961</v>
      </c>
      <c r="H22" s="57">
        <v>35.545205479452058</v>
      </c>
      <c r="I22" s="57">
        <v>37.478082191780821</v>
      </c>
      <c r="J22" s="57">
        <v>39.435616438356163</v>
      </c>
      <c r="K22" s="57">
        <v>40.517268540491806</v>
      </c>
      <c r="L22" s="57">
        <v>38.652111296332343</v>
      </c>
      <c r="M22" s="57">
        <v>40.308235218683343</v>
      </c>
      <c r="N22" s="57">
        <v>40.744416894630525</v>
      </c>
      <c r="O22" s="57">
        <v>40.907021857923503</v>
      </c>
      <c r="P22" s="57">
        <v>41.118273972602736</v>
      </c>
      <c r="Q22" s="57">
        <v>40.860164436477639</v>
      </c>
      <c r="R22" s="57">
        <v>40.84068493150685</v>
      </c>
      <c r="S22" s="57">
        <v>40.790797752643108</v>
      </c>
      <c r="T22" s="57">
        <v>41.529581931954993</v>
      </c>
      <c r="U22" s="157"/>
      <c r="V22" s="158">
        <v>2.647620684844142E-2</v>
      </c>
      <c r="W22" s="6"/>
      <c r="X22" s="43"/>
      <c r="Y22" s="6"/>
      <c r="Z22" s="6"/>
    </row>
    <row r="23" spans="2:26">
      <c r="B23" s="44"/>
      <c r="C23" s="6"/>
      <c r="D23" s="6"/>
      <c r="E23" s="6"/>
      <c r="F23" s="6"/>
      <c r="G23" s="6"/>
      <c r="H23" s="6"/>
      <c r="I23" s="6"/>
      <c r="J23" s="6"/>
      <c r="K23" s="58"/>
      <c r="L23" s="59"/>
      <c r="M23" s="59"/>
      <c r="N23" s="59"/>
      <c r="O23" s="59"/>
      <c r="P23" s="64"/>
      <c r="Q23" s="149"/>
      <c r="R23" s="79"/>
      <c r="S23" s="79"/>
      <c r="T23" s="79"/>
      <c r="U23" s="6"/>
      <c r="V23" s="6"/>
      <c r="W23" s="6"/>
      <c r="X23" s="6"/>
      <c r="Y23" s="6"/>
      <c r="Z23" s="6"/>
    </row>
    <row r="24" spans="2:26">
      <c r="B24" s="6"/>
      <c r="C24" s="6"/>
      <c r="D24" s="6"/>
      <c r="E24" s="6"/>
      <c r="F24" s="6"/>
      <c r="G24" s="6"/>
      <c r="H24" s="6"/>
      <c r="I24" s="6"/>
      <c r="J24" s="60"/>
      <c r="K24" s="60"/>
      <c r="L24" s="43"/>
      <c r="M24" s="43"/>
      <c r="N24" s="43"/>
      <c r="O24" s="43"/>
      <c r="P24" s="43"/>
      <c r="Q24" s="43"/>
      <c r="R24" s="43"/>
      <c r="S24" s="43"/>
      <c r="T24" s="43"/>
      <c r="U24" s="60"/>
      <c r="V24" s="6"/>
      <c r="W24" s="6"/>
      <c r="X24" s="6"/>
      <c r="Y24" s="6"/>
      <c r="Z24" s="6"/>
    </row>
    <row r="25" spans="2:26">
      <c r="B25" s="39" t="s">
        <v>67</v>
      </c>
      <c r="C25" s="39"/>
      <c r="D25" s="6"/>
      <c r="E25" s="128" t="s">
        <v>96</v>
      </c>
      <c r="F25" s="6"/>
      <c r="G25" s="6"/>
      <c r="H25" s="6"/>
      <c r="I25" s="6"/>
      <c r="J25" s="44"/>
      <c r="K25" s="43"/>
      <c r="L25" s="43"/>
      <c r="M25" s="43"/>
      <c r="N25" s="43"/>
      <c r="O25" s="43"/>
      <c r="P25" s="43"/>
      <c r="Q25" s="43"/>
      <c r="R25" s="43"/>
      <c r="S25" s="43"/>
      <c r="T25" s="43"/>
      <c r="U25" s="60"/>
      <c r="V25" s="6"/>
      <c r="W25" s="6"/>
      <c r="X25" s="6"/>
      <c r="Y25" s="6"/>
      <c r="Z25" s="6"/>
    </row>
    <row r="26" spans="2:26" ht="33.75" customHeight="1">
      <c r="B26" s="47"/>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47" t="s">
        <v>103</v>
      </c>
      <c r="U26" s="43"/>
      <c r="V26" s="49" t="s">
        <v>70</v>
      </c>
      <c r="W26" s="47" t="s">
        <v>43</v>
      </c>
      <c r="X26" s="49" t="s">
        <v>71</v>
      </c>
      <c r="Y26" s="49" t="s">
        <v>44</v>
      </c>
      <c r="Z26" s="49" t="s">
        <v>72</v>
      </c>
    </row>
    <row r="27" spans="2:26">
      <c r="B27" s="50" t="s">
        <v>5</v>
      </c>
      <c r="C27" s="61">
        <v>1203.8</v>
      </c>
      <c r="D27" s="61">
        <v>1139.4000000000001</v>
      </c>
      <c r="E27" s="61">
        <v>1143.7000000000003</v>
      </c>
      <c r="F27" s="61">
        <v>1133.0999999999999</v>
      </c>
      <c r="G27" s="61">
        <v>1191.4000000000001</v>
      </c>
      <c r="H27" s="61">
        <v>1203.8</v>
      </c>
      <c r="I27" s="61">
        <v>1111.9000000000001</v>
      </c>
      <c r="J27" s="61">
        <v>1279.0999999999999</v>
      </c>
      <c r="K27" s="61">
        <v>1292.8547499419412</v>
      </c>
      <c r="L27" s="61">
        <v>1251.3334689719411</v>
      </c>
      <c r="M27" s="61">
        <v>1297.1660007296382</v>
      </c>
      <c r="N27" s="61">
        <v>1284.7133919265232</v>
      </c>
      <c r="O27" s="61">
        <v>1339.1100000000001</v>
      </c>
      <c r="P27" s="61">
        <v>1328.67</v>
      </c>
      <c r="Q27" s="61">
        <v>1354.44</v>
      </c>
      <c r="R27" s="61">
        <v>1332.54</v>
      </c>
      <c r="S27" s="159">
        <v>1332.81</v>
      </c>
      <c r="T27" s="159">
        <v>1311</v>
      </c>
      <c r="U27" s="6"/>
      <c r="V27" s="163">
        <v>-1.6364027578770868E-2</v>
      </c>
      <c r="W27" s="61">
        <v>1337.3821701306863</v>
      </c>
      <c r="X27" s="52">
        <v>-1.9726724880823165E-2</v>
      </c>
      <c r="Y27" s="61">
        <v>1339.7104164101111</v>
      </c>
      <c r="Z27" s="52">
        <v>-2.1430315132611621E-2</v>
      </c>
    </row>
    <row r="28" spans="2:26">
      <c r="B28" s="53" t="s">
        <v>0</v>
      </c>
      <c r="C28" s="62">
        <v>1258.3</v>
      </c>
      <c r="D28" s="62">
        <v>1225.7</v>
      </c>
      <c r="E28" s="62">
        <v>1202.9000000000001</v>
      </c>
      <c r="F28" s="62">
        <v>1242.9000000000001</v>
      </c>
      <c r="G28" s="62">
        <v>1253</v>
      </c>
      <c r="H28" s="62">
        <v>1252.3</v>
      </c>
      <c r="I28" s="62">
        <v>1234.0999999999999</v>
      </c>
      <c r="J28" s="62">
        <v>1333.4</v>
      </c>
      <c r="K28" s="62">
        <v>1379.5165893071992</v>
      </c>
      <c r="L28" s="62">
        <v>1320.7645880071989</v>
      </c>
      <c r="M28" s="62">
        <v>1363.4362019929879</v>
      </c>
      <c r="N28" s="62">
        <v>1371.882594102789</v>
      </c>
      <c r="O28" s="62">
        <v>1395.1599999999999</v>
      </c>
      <c r="P28" s="62">
        <v>1383.23</v>
      </c>
      <c r="Q28" s="62">
        <v>1405.93</v>
      </c>
      <c r="R28" s="62">
        <v>1382.0700000000002</v>
      </c>
      <c r="S28" s="62">
        <v>1388.65</v>
      </c>
      <c r="T28" s="62">
        <v>1379</v>
      </c>
      <c r="U28" s="60"/>
      <c r="V28" s="164">
        <v>-6.9527039530493662E-3</v>
      </c>
      <c r="W28" s="62">
        <v>1390.8730359644178</v>
      </c>
      <c r="X28" s="55">
        <v>-8.5363909267139881E-3</v>
      </c>
      <c r="Y28" s="62">
        <v>1391.9910427704597</v>
      </c>
      <c r="Z28" s="55">
        <v>-9.3327057224475984E-3</v>
      </c>
    </row>
    <row r="29" spans="2:26">
      <c r="B29" s="50" t="s">
        <v>6</v>
      </c>
      <c r="C29" s="61">
        <v>1147.3</v>
      </c>
      <c r="D29" s="61">
        <v>1127.4000000000001</v>
      </c>
      <c r="E29" s="61">
        <v>1129.5</v>
      </c>
      <c r="F29" s="61">
        <v>1179</v>
      </c>
      <c r="G29" s="61">
        <v>1172.2</v>
      </c>
      <c r="H29" s="61">
        <v>1186.0999999999999</v>
      </c>
      <c r="I29" s="61">
        <v>1177.4000000000001</v>
      </c>
      <c r="J29" s="61">
        <v>1240.7</v>
      </c>
      <c r="K29" s="61">
        <v>1302.2252712743852</v>
      </c>
      <c r="L29" s="61">
        <v>1207.646556974385</v>
      </c>
      <c r="M29" s="61">
        <v>1265.532475383261</v>
      </c>
      <c r="N29" s="61">
        <v>1268.7126661608304</v>
      </c>
      <c r="O29" s="61">
        <v>1288.3800000000001</v>
      </c>
      <c r="P29" s="61">
        <v>1280.8600000000001</v>
      </c>
      <c r="Q29" s="61">
        <v>1298.94</v>
      </c>
      <c r="R29" s="61">
        <v>1266.8899999999999</v>
      </c>
      <c r="S29" s="159">
        <v>1274.54</v>
      </c>
      <c r="T29" s="159">
        <v>1276.2596849607389</v>
      </c>
      <c r="U29" s="6"/>
      <c r="V29" s="163">
        <v>1.347947471700417E-3</v>
      </c>
      <c r="W29" s="61">
        <v>1281.8009752573214</v>
      </c>
      <c r="X29" s="52">
        <v>-4.323050460677047E-3</v>
      </c>
      <c r="Y29" s="61">
        <v>1279.9190943335823</v>
      </c>
      <c r="Z29" s="52">
        <v>-2.8590942888845339E-3</v>
      </c>
    </row>
    <row r="30" spans="2:26">
      <c r="B30" s="53" t="s">
        <v>7</v>
      </c>
      <c r="C30" s="62">
        <v>1098.4000000000001</v>
      </c>
      <c r="D30" s="62">
        <v>1115</v>
      </c>
      <c r="E30" s="62">
        <v>1101.2</v>
      </c>
      <c r="F30" s="62">
        <v>1140.9000000000001</v>
      </c>
      <c r="G30" s="62">
        <v>1161</v>
      </c>
      <c r="H30" s="62">
        <v>1116</v>
      </c>
      <c r="I30" s="62">
        <v>1143.5999999999999</v>
      </c>
      <c r="J30" s="62">
        <v>1225.2</v>
      </c>
      <c r="K30" s="62">
        <v>1267.435352998574</v>
      </c>
      <c r="L30" s="62">
        <v>1164.944868431907</v>
      </c>
      <c r="M30" s="62">
        <v>1235.0872999390065</v>
      </c>
      <c r="N30" s="62">
        <v>1231.1058304859894</v>
      </c>
      <c r="O30" s="62">
        <v>1266.51</v>
      </c>
      <c r="P30" s="62">
        <v>1261.53</v>
      </c>
      <c r="Q30" s="62">
        <v>1249.78</v>
      </c>
      <c r="R30" s="62">
        <v>1235</v>
      </c>
      <c r="S30" s="62">
        <v>1246.3799999999999</v>
      </c>
      <c r="T30" s="62">
        <v>1247.1136993265109</v>
      </c>
      <c r="U30" s="6"/>
      <c r="V30" s="164">
        <v>5.8378968625638628E-4</v>
      </c>
      <c r="W30" s="62">
        <v>1251.7236048508016</v>
      </c>
      <c r="X30" s="55">
        <v>-3.6828462021695207E-3</v>
      </c>
      <c r="Y30" s="62">
        <v>1243.5258597301747</v>
      </c>
      <c r="Z30" s="55">
        <v>2.8852151069176379E-3</v>
      </c>
    </row>
    <row r="31" spans="2:26" ht="15" customHeight="1">
      <c r="B31" s="50" t="s">
        <v>8</v>
      </c>
      <c r="C31" s="61">
        <v>1074.2</v>
      </c>
      <c r="D31" s="61">
        <v>1057.3</v>
      </c>
      <c r="E31" s="61">
        <v>1053.3</v>
      </c>
      <c r="F31" s="61">
        <v>1108.9000000000001</v>
      </c>
      <c r="G31" s="61">
        <v>1105.3</v>
      </c>
      <c r="H31" s="61">
        <v>1062.7</v>
      </c>
      <c r="I31" s="61">
        <v>1115.7</v>
      </c>
      <c r="J31" s="61">
        <v>1177.8</v>
      </c>
      <c r="K31" s="61">
        <v>1211.0019757889897</v>
      </c>
      <c r="L31" s="61">
        <v>1125.826990122323</v>
      </c>
      <c r="M31" s="61">
        <v>1197.8579903749667</v>
      </c>
      <c r="N31" s="61">
        <v>1196.0294781800189</v>
      </c>
      <c r="O31" s="61">
        <v>1206.3600000000001</v>
      </c>
      <c r="P31" s="61">
        <v>1200.48</v>
      </c>
      <c r="Q31" s="61">
        <v>1200.04</v>
      </c>
      <c r="R31" s="61">
        <v>1182.8200000000002</v>
      </c>
      <c r="S31" s="159">
        <v>1190.4000000000001</v>
      </c>
      <c r="T31" s="159">
        <v>1193.772065010714</v>
      </c>
      <c r="U31" s="6"/>
      <c r="V31" s="163">
        <v>2.8299478363029706E-3</v>
      </c>
      <c r="W31" s="61">
        <v>1195.9152815756888</v>
      </c>
      <c r="X31" s="52">
        <v>-1.7921140385053214E-3</v>
      </c>
      <c r="Y31" s="61">
        <v>1190.9122685939531</v>
      </c>
      <c r="Z31" s="52">
        <v>2.4013493623147308E-3</v>
      </c>
    </row>
    <row r="32" spans="2:26">
      <c r="B32" s="53" t="s">
        <v>9</v>
      </c>
      <c r="C32" s="62">
        <v>1026.5</v>
      </c>
      <c r="D32" s="62">
        <v>973</v>
      </c>
      <c r="E32" s="62">
        <v>993.5</v>
      </c>
      <c r="F32" s="62">
        <v>1065.3</v>
      </c>
      <c r="G32" s="62">
        <v>1042.3</v>
      </c>
      <c r="H32" s="62">
        <v>997.1</v>
      </c>
      <c r="I32" s="62">
        <v>1062.7</v>
      </c>
      <c r="J32" s="62">
        <v>1147.3</v>
      </c>
      <c r="K32" s="62">
        <v>1165.8607931183678</v>
      </c>
      <c r="L32" s="62">
        <v>1078.236584048713</v>
      </c>
      <c r="M32" s="62">
        <v>1143.4411150537442</v>
      </c>
      <c r="N32" s="62">
        <v>1153.6694973328179</v>
      </c>
      <c r="O32" s="62">
        <v>1156.72</v>
      </c>
      <c r="P32" s="62">
        <v>1160.01</v>
      </c>
      <c r="Q32" s="62">
        <v>1154.28</v>
      </c>
      <c r="R32" s="62">
        <v>1150.67</v>
      </c>
      <c r="S32" s="62">
        <v>1137.26</v>
      </c>
      <c r="T32" s="62">
        <v>1153</v>
      </c>
      <c r="U32" s="6"/>
      <c r="V32" s="164">
        <v>1.3839893439791862E-2</v>
      </c>
      <c r="W32" s="62">
        <v>1151.6930980381694</v>
      </c>
      <c r="X32" s="55">
        <v>1.1347658191724896E-3</v>
      </c>
      <c r="Y32" s="62">
        <v>1147.2444655208794</v>
      </c>
      <c r="Z32" s="55">
        <v>5.0168335102906969E-3</v>
      </c>
    </row>
    <row r="33" spans="2:32">
      <c r="B33" s="50" t="s">
        <v>10</v>
      </c>
      <c r="C33" s="61">
        <v>1041.5</v>
      </c>
      <c r="D33" s="61">
        <v>1015</v>
      </c>
      <c r="E33" s="61">
        <v>1024.3</v>
      </c>
      <c r="F33" s="61">
        <v>1075.9000000000001</v>
      </c>
      <c r="G33" s="61">
        <v>1062.2</v>
      </c>
      <c r="H33" s="61">
        <v>994.4</v>
      </c>
      <c r="I33" s="61">
        <v>1088.2</v>
      </c>
      <c r="J33" s="61">
        <v>1156.7</v>
      </c>
      <c r="K33" s="61">
        <v>1203.6028761054381</v>
      </c>
      <c r="L33" s="61">
        <v>1109.0824326911099</v>
      </c>
      <c r="M33" s="61">
        <v>1191.293782564655</v>
      </c>
      <c r="N33" s="61">
        <v>1199.8233566755891</v>
      </c>
      <c r="O33" s="61">
        <v>1192.01</v>
      </c>
      <c r="P33" s="61">
        <v>1204.5899999999999</v>
      </c>
      <c r="Q33" s="61">
        <v>1195.46</v>
      </c>
      <c r="R33" s="61">
        <v>1216</v>
      </c>
      <c r="S33" s="61">
        <v>1184.18</v>
      </c>
      <c r="T33" s="61">
        <v>1226</v>
      </c>
      <c r="U33" s="6"/>
      <c r="V33" s="163">
        <v>3.531434054457927E-2</v>
      </c>
      <c r="W33" s="61">
        <v>1198.3479823641762</v>
      </c>
      <c r="X33" s="52">
        <v>2.3075115110779532E-2</v>
      </c>
      <c r="Y33" s="61">
        <v>1198.3787975868079</v>
      </c>
      <c r="Z33" s="52">
        <v>2.3048807663164084E-2</v>
      </c>
    </row>
    <row r="34" spans="2:32">
      <c r="B34" s="53" t="s">
        <v>11</v>
      </c>
      <c r="C34" s="62">
        <v>1014</v>
      </c>
      <c r="D34" s="62">
        <v>982.6</v>
      </c>
      <c r="E34" s="62">
        <v>985.2</v>
      </c>
      <c r="F34" s="62">
        <v>1027.7</v>
      </c>
      <c r="G34" s="62">
        <v>1035.3</v>
      </c>
      <c r="H34" s="62">
        <v>973.7</v>
      </c>
      <c r="I34" s="62">
        <v>1066.9000000000001</v>
      </c>
      <c r="J34" s="62">
        <v>1120.4000000000001</v>
      </c>
      <c r="K34" s="62">
        <v>1163.9170521286392</v>
      </c>
      <c r="L34" s="62">
        <v>1077.838090575083</v>
      </c>
      <c r="M34" s="62">
        <v>1170.5593189902302</v>
      </c>
      <c r="N34" s="62">
        <v>1173.9992270572977</v>
      </c>
      <c r="O34" s="62">
        <v>1163.55</v>
      </c>
      <c r="P34" s="62">
        <v>1190.23</v>
      </c>
      <c r="Q34" s="62">
        <v>1162.69</v>
      </c>
      <c r="R34" s="62">
        <v>1191.8599999999999</v>
      </c>
      <c r="S34" s="62">
        <v>1160.3799999999999</v>
      </c>
      <c r="T34" s="62">
        <v>1222</v>
      </c>
      <c r="U34" s="6"/>
      <c r="V34" s="164">
        <v>5.3103293748599789E-2</v>
      </c>
      <c r="W34" s="62">
        <v>1173.6402643390688</v>
      </c>
      <c r="X34" s="55">
        <v>4.1204905055097774E-2</v>
      </c>
      <c r="Y34" s="62">
        <v>1171.4750112711874</v>
      </c>
      <c r="Z34" s="55">
        <v>4.3129378128166085E-2</v>
      </c>
    </row>
    <row r="35" spans="2:32">
      <c r="B35" s="50" t="s">
        <v>12</v>
      </c>
      <c r="C35" s="61">
        <v>1069.4000000000001</v>
      </c>
      <c r="D35" s="61">
        <v>1048.3</v>
      </c>
      <c r="E35" s="61">
        <v>1046.5</v>
      </c>
      <c r="F35" s="61">
        <v>1071.5999999999999</v>
      </c>
      <c r="G35" s="61">
        <v>1097.5999999999999</v>
      </c>
      <c r="H35" s="61">
        <v>1039.2</v>
      </c>
      <c r="I35" s="61">
        <v>1143.5</v>
      </c>
      <c r="J35" s="61">
        <v>1156.4000000000001</v>
      </c>
      <c r="K35" s="61">
        <v>1209.8188172017221</v>
      </c>
      <c r="L35" s="61">
        <v>1154.0602450207762</v>
      </c>
      <c r="M35" s="61">
        <v>1218.8959822194431</v>
      </c>
      <c r="N35" s="61">
        <v>1241.1661246182841</v>
      </c>
      <c r="O35" s="61">
        <v>1226.42</v>
      </c>
      <c r="P35" s="61">
        <v>1254.2199999999998</v>
      </c>
      <c r="Q35" s="61">
        <v>1218.1499999999999</v>
      </c>
      <c r="R35" s="61">
        <v>1228.8</v>
      </c>
      <c r="S35" s="61">
        <v>1225.67</v>
      </c>
      <c r="T35" s="61">
        <v>1279</v>
      </c>
      <c r="U35" s="6"/>
      <c r="V35" s="163">
        <v>4.3510896081326855E-2</v>
      </c>
      <c r="W35" s="61">
        <v>1230.5412998874601</v>
      </c>
      <c r="X35" s="52">
        <v>3.9379986772464903E-2</v>
      </c>
      <c r="Y35" s="61">
        <v>1224.0195875852944</v>
      </c>
      <c r="Z35" s="52">
        <v>4.4917918775441379E-2</v>
      </c>
    </row>
    <row r="36" spans="2:32">
      <c r="B36" s="53" t="s">
        <v>2</v>
      </c>
      <c r="C36" s="62">
        <v>1100.7</v>
      </c>
      <c r="D36" s="62">
        <v>1071.0999999999999</v>
      </c>
      <c r="E36" s="62">
        <v>1051.2</v>
      </c>
      <c r="F36" s="62">
        <v>1096.2</v>
      </c>
      <c r="G36" s="62">
        <v>1118.0999999999999</v>
      </c>
      <c r="H36" s="62">
        <v>1059</v>
      </c>
      <c r="I36" s="62">
        <v>1179.4000000000001</v>
      </c>
      <c r="J36" s="62">
        <v>1193.5999999999999</v>
      </c>
      <c r="K36" s="62">
        <v>1225.2325990966262</v>
      </c>
      <c r="L36" s="62">
        <v>1216.4952426433279</v>
      </c>
      <c r="M36" s="62">
        <v>1234.098238719421</v>
      </c>
      <c r="N36" s="62">
        <v>1265.69</v>
      </c>
      <c r="O36" s="62">
        <v>1248.99</v>
      </c>
      <c r="P36" s="62">
        <v>1254.3699999999999</v>
      </c>
      <c r="Q36" s="62">
        <v>1233.75</v>
      </c>
      <c r="R36" s="62">
        <v>1245.4099999999999</v>
      </c>
      <c r="S36" s="62">
        <v>1241.1911797147322</v>
      </c>
      <c r="T36" s="62">
        <v>1282</v>
      </c>
      <c r="U36" s="6"/>
      <c r="V36" s="162">
        <v>3.2878754661024079E-2</v>
      </c>
      <c r="W36" s="62">
        <v>1244.6239749929071</v>
      </c>
      <c r="X36" s="55">
        <v>3.0029973516544128E-2</v>
      </c>
      <c r="Y36" s="62">
        <v>1239.9193461162579</v>
      </c>
      <c r="Z36" s="55">
        <v>3.3938218655551688E-2</v>
      </c>
    </row>
    <row r="37" spans="2:32">
      <c r="B37" s="50" t="s">
        <v>3</v>
      </c>
      <c r="C37" s="61">
        <v>1044.0999999999999</v>
      </c>
      <c r="D37" s="61">
        <v>981.3</v>
      </c>
      <c r="E37" s="61">
        <v>977.9</v>
      </c>
      <c r="F37" s="61">
        <v>1023</v>
      </c>
      <c r="G37" s="61">
        <v>1057.3</v>
      </c>
      <c r="H37" s="61">
        <v>978.1</v>
      </c>
      <c r="I37" s="61">
        <v>1099.2</v>
      </c>
      <c r="J37" s="61">
        <v>1101.0999999999999</v>
      </c>
      <c r="K37" s="61">
        <v>1147.7316104839881</v>
      </c>
      <c r="L37" s="61">
        <v>1118.2562286572329</v>
      </c>
      <c r="M37" s="61">
        <v>1127.1400760669651</v>
      </c>
      <c r="N37" s="61">
        <v>1156.3200000000002</v>
      </c>
      <c r="O37" s="61">
        <v>1181.3800000000001</v>
      </c>
      <c r="P37" s="61">
        <v>1149.6199999999999</v>
      </c>
      <c r="Q37" s="61">
        <v>1129.29</v>
      </c>
      <c r="R37" s="61">
        <v>1153.6099999999999</v>
      </c>
      <c r="S37" s="159">
        <v>1186</v>
      </c>
      <c r="T37" s="159">
        <v>1176</v>
      </c>
      <c r="U37" s="6"/>
      <c r="V37" s="161">
        <v>-8.4317032040471807E-3</v>
      </c>
      <c r="W37" s="61">
        <v>1159.8698108521558</v>
      </c>
      <c r="X37" s="52">
        <v>1.3906896271395741E-2</v>
      </c>
      <c r="Y37" s="61">
        <v>1156.1146135968838</v>
      </c>
      <c r="Z37" s="52">
        <v>1.7200186010320362E-2</v>
      </c>
    </row>
    <row r="38" spans="2:32">
      <c r="B38" s="53" t="s">
        <v>4</v>
      </c>
      <c r="C38" s="62">
        <v>1136.9000000000001</v>
      </c>
      <c r="D38" s="62">
        <v>1122.3</v>
      </c>
      <c r="E38" s="62">
        <v>1115.9000000000001</v>
      </c>
      <c r="F38" s="62">
        <v>1167</v>
      </c>
      <c r="G38" s="62">
        <v>1198.0999999999999</v>
      </c>
      <c r="H38" s="62">
        <v>1111.5999999999999</v>
      </c>
      <c r="I38" s="62">
        <v>1256.9000000000001</v>
      </c>
      <c r="J38" s="62">
        <v>1262.3</v>
      </c>
      <c r="K38" s="62">
        <v>1260.122598374131</v>
      </c>
      <c r="L38" s="62">
        <v>1283.535327017303</v>
      </c>
      <c r="M38" s="62">
        <v>1267.9973727851</v>
      </c>
      <c r="N38" s="62">
        <v>1328.6</v>
      </c>
      <c r="O38" s="62">
        <v>1307.3800000000001</v>
      </c>
      <c r="P38" s="62">
        <v>1340.36</v>
      </c>
      <c r="Q38" s="62">
        <v>1311.2100193143381</v>
      </c>
      <c r="R38" s="62">
        <v>1321.18</v>
      </c>
      <c r="S38" s="62">
        <v>1321.18</v>
      </c>
      <c r="T38" s="62"/>
      <c r="U38" s="6"/>
      <c r="V38" s="162" t="s">
        <v>99</v>
      </c>
      <c r="W38" s="62">
        <v>1319.9998334820398</v>
      </c>
      <c r="X38" s="55" t="s">
        <v>99</v>
      </c>
      <c r="Y38" s="62">
        <v>1317.4183116914362</v>
      </c>
      <c r="Z38" s="55" t="s">
        <v>99</v>
      </c>
    </row>
    <row r="39" spans="2:32">
      <c r="B39" s="56" t="s">
        <v>1</v>
      </c>
      <c r="C39" s="63">
        <v>13215.1</v>
      </c>
      <c r="D39" s="63">
        <v>12858.399999999998</v>
      </c>
      <c r="E39" s="63">
        <v>12825.1</v>
      </c>
      <c r="F39" s="63">
        <v>13331.500000000002</v>
      </c>
      <c r="G39" s="63">
        <v>13493.800000000001</v>
      </c>
      <c r="H39" s="63">
        <v>12974.000000000002</v>
      </c>
      <c r="I39" s="63">
        <v>13679.5</v>
      </c>
      <c r="J39" s="63">
        <v>14394</v>
      </c>
      <c r="K39" s="63">
        <v>14829.320285820002</v>
      </c>
      <c r="L39" s="63">
        <v>14108.020623161305</v>
      </c>
      <c r="M39" s="63">
        <v>14712.505854819421</v>
      </c>
      <c r="N39" s="63">
        <v>14871.712166540143</v>
      </c>
      <c r="O39" s="63">
        <v>14971.970000000001</v>
      </c>
      <c r="P39" s="63">
        <v>15008.169999999998</v>
      </c>
      <c r="Q39" s="63">
        <v>14913.960019314338</v>
      </c>
      <c r="R39" s="63">
        <v>14906.85</v>
      </c>
      <c r="S39" s="165">
        <v>14888.641179714734</v>
      </c>
      <c r="T39" s="165">
        <v>13745.145449297965</v>
      </c>
      <c r="U39" s="6"/>
      <c r="V39" s="158">
        <v>1.3787311703064929E-2</v>
      </c>
      <c r="W39" s="63">
        <v>14936.411331734891</v>
      </c>
      <c r="X39" s="158">
        <v>1.0060956003324139E-2</v>
      </c>
      <c r="Y39" s="63">
        <v>14900.628815207026</v>
      </c>
      <c r="Z39" s="158">
        <v>1.2628708369838447E-2</v>
      </c>
    </row>
    <row r="40" spans="2:32">
      <c r="B40" s="79"/>
      <c r="C40" s="6"/>
      <c r="D40" s="6"/>
      <c r="E40" s="6"/>
      <c r="F40" s="6"/>
      <c r="G40" s="6"/>
      <c r="H40" s="6"/>
      <c r="I40" s="6"/>
      <c r="J40" s="6"/>
      <c r="K40" s="6"/>
      <c r="L40" s="6"/>
      <c r="M40" s="6"/>
      <c r="N40" s="6"/>
      <c r="O40" s="6"/>
      <c r="P40" s="6"/>
      <c r="Q40" s="79"/>
      <c r="R40" s="79"/>
      <c r="S40" s="79"/>
      <c r="T40" s="79"/>
      <c r="U40" s="6"/>
      <c r="V40" s="6"/>
      <c r="W40" s="6"/>
      <c r="X40" s="37"/>
      <c r="Y40" s="37"/>
      <c r="Z40" s="37"/>
    </row>
    <row r="41" spans="2:32">
      <c r="B41" s="79"/>
      <c r="C41" s="6"/>
      <c r="D41" s="6"/>
      <c r="E41" s="6"/>
      <c r="F41" s="6"/>
      <c r="G41" s="6"/>
      <c r="H41" s="6"/>
      <c r="I41" s="6"/>
      <c r="J41" s="64"/>
      <c r="K41" s="64"/>
      <c r="L41" s="64"/>
      <c r="M41" s="64"/>
      <c r="N41" s="64"/>
      <c r="O41" s="64"/>
      <c r="P41" s="64"/>
      <c r="Q41" s="64"/>
      <c r="R41" s="64"/>
      <c r="S41" s="64"/>
      <c r="T41" s="64"/>
      <c r="U41" s="6"/>
      <c r="V41" s="6"/>
      <c r="W41" s="37"/>
      <c r="X41" s="37"/>
      <c r="Y41" s="37"/>
      <c r="Z41" s="37"/>
    </row>
    <row r="42" spans="2:32">
      <c r="B42" s="39" t="s">
        <v>68</v>
      </c>
      <c r="E42" s="128" t="s">
        <v>96</v>
      </c>
      <c r="K42" s="46"/>
      <c r="L42" s="65"/>
      <c r="M42" s="65"/>
      <c r="N42" s="65"/>
      <c r="O42" s="65"/>
      <c r="P42" s="65"/>
      <c r="Q42" s="65"/>
      <c r="R42" s="65"/>
      <c r="S42" s="65"/>
      <c r="T42" s="65"/>
      <c r="U42" s="66"/>
      <c r="V42" s="66"/>
      <c r="W42" s="66"/>
      <c r="X42" s="66"/>
      <c r="Y42" s="66"/>
      <c r="Z42" s="3"/>
      <c r="AB42" s="66"/>
      <c r="AC42" s="66"/>
      <c r="AD42" s="66"/>
      <c r="AE42" s="66"/>
      <c r="AF42" s="66"/>
    </row>
    <row r="43" spans="2:32" ht="33.75" customHeight="1">
      <c r="B43" s="47"/>
      <c r="C43" s="47" t="s">
        <v>18</v>
      </c>
      <c r="D43" s="47" t="s">
        <v>19</v>
      </c>
      <c r="E43" s="47" t="s">
        <v>20</v>
      </c>
      <c r="F43" s="47" t="s">
        <v>21</v>
      </c>
      <c r="G43" s="47" t="s">
        <v>22</v>
      </c>
      <c r="H43" s="47" t="s">
        <v>23</v>
      </c>
      <c r="I43" s="47" t="s">
        <v>24</v>
      </c>
      <c r="J43" s="47" t="s">
        <v>25</v>
      </c>
      <c r="K43" s="47" t="s">
        <v>26</v>
      </c>
      <c r="L43" s="47" t="s">
        <v>28</v>
      </c>
      <c r="M43" s="47" t="s">
        <v>29</v>
      </c>
      <c r="N43" s="47" t="s">
        <v>48</v>
      </c>
      <c r="O43" s="47" t="s">
        <v>57</v>
      </c>
      <c r="P43" s="47" t="s">
        <v>92</v>
      </c>
      <c r="Q43" s="47" t="s">
        <v>97</v>
      </c>
      <c r="R43" s="47" t="s">
        <v>98</v>
      </c>
      <c r="S43" s="47" t="s">
        <v>102</v>
      </c>
      <c r="T43" s="47" t="s">
        <v>103</v>
      </c>
      <c r="U43" s="66"/>
      <c r="V43" s="49" t="s">
        <v>70</v>
      </c>
      <c r="W43" s="49" t="s">
        <v>43</v>
      </c>
      <c r="X43" s="49" t="s">
        <v>71</v>
      </c>
      <c r="Y43" s="49" t="s">
        <v>44</v>
      </c>
      <c r="Z43" s="49" t="s">
        <v>72</v>
      </c>
      <c r="AC43" s="80"/>
      <c r="AD43" s="80"/>
      <c r="AE43" s="80"/>
      <c r="AF43" s="80"/>
    </row>
    <row r="44" spans="2:32">
      <c r="B44" s="50" t="s">
        <v>5</v>
      </c>
      <c r="C44" s="61">
        <v>1203.8</v>
      </c>
      <c r="D44" s="61">
        <v>1139.4000000000001</v>
      </c>
      <c r="E44" s="61">
        <v>1143.7000000000003</v>
      </c>
      <c r="F44" s="61">
        <v>1133.0999999999999</v>
      </c>
      <c r="G44" s="61">
        <v>1191.4000000000001</v>
      </c>
      <c r="H44" s="61">
        <v>1203.8</v>
      </c>
      <c r="I44" s="61">
        <v>1111.9000000000001</v>
      </c>
      <c r="J44" s="61">
        <v>1279.0999999999999</v>
      </c>
      <c r="K44" s="61">
        <v>1292.8547499419412</v>
      </c>
      <c r="L44" s="61">
        <v>1251.3334689719411</v>
      </c>
      <c r="M44" s="61">
        <v>1297.1660007296382</v>
      </c>
      <c r="N44" s="61">
        <v>1284.7133919265232</v>
      </c>
      <c r="O44" s="61">
        <v>1339.1100000000001</v>
      </c>
      <c r="P44" s="61">
        <v>1328.67</v>
      </c>
      <c r="Q44" s="61">
        <v>1354.44</v>
      </c>
      <c r="R44" s="61">
        <v>1332.54</v>
      </c>
      <c r="S44" s="61">
        <v>1332.81</v>
      </c>
      <c r="T44" s="61">
        <v>1311</v>
      </c>
      <c r="U44" s="6"/>
      <c r="V44" s="52">
        <v>-1.6364027578770868E-2</v>
      </c>
      <c r="W44" s="61">
        <v>1337.3821701306863</v>
      </c>
      <c r="X44" s="52">
        <v>-1.9726724880823165E-2</v>
      </c>
      <c r="Y44" s="61">
        <v>1339.7104164101111</v>
      </c>
      <c r="Z44" s="52">
        <v>-2.1430315132611621E-2</v>
      </c>
    </row>
    <row r="45" spans="2:32">
      <c r="B45" s="53" t="s">
        <v>0</v>
      </c>
      <c r="C45" s="62">
        <v>2462.1</v>
      </c>
      <c r="D45" s="62">
        <v>2365.1000000000004</v>
      </c>
      <c r="E45" s="62">
        <v>2346.6000000000004</v>
      </c>
      <c r="F45" s="62">
        <v>2376</v>
      </c>
      <c r="G45" s="62">
        <v>2444.4</v>
      </c>
      <c r="H45" s="62">
        <v>2456.1</v>
      </c>
      <c r="I45" s="62">
        <v>2346</v>
      </c>
      <c r="J45" s="62">
        <v>2612.5</v>
      </c>
      <c r="K45" s="62">
        <v>2672.3713392491404</v>
      </c>
      <c r="L45" s="62">
        <v>2572.09805697914</v>
      </c>
      <c r="M45" s="62">
        <v>2660.6022027226263</v>
      </c>
      <c r="N45" s="62">
        <v>2656.5959860293124</v>
      </c>
      <c r="O45" s="62">
        <v>2734.27</v>
      </c>
      <c r="P45" s="62">
        <v>2711.9</v>
      </c>
      <c r="Q45" s="62">
        <v>2760.37</v>
      </c>
      <c r="R45" s="62">
        <v>2714.61</v>
      </c>
      <c r="S45" s="62">
        <v>2721.46</v>
      </c>
      <c r="T45" s="62">
        <v>2690</v>
      </c>
      <c r="U45" s="6"/>
      <c r="V45" s="55">
        <v>-1.1561805063765251E-2</v>
      </c>
      <c r="W45" s="62">
        <v>2728.2552060951043</v>
      </c>
      <c r="X45" s="55">
        <v>-1.4021857636206336E-2</v>
      </c>
      <c r="Y45" s="62">
        <v>2731.701459180571</v>
      </c>
      <c r="Z45" s="55">
        <v>-1.5265745471717884E-2</v>
      </c>
    </row>
    <row r="46" spans="2:32">
      <c r="B46" s="50" t="s">
        <v>6</v>
      </c>
      <c r="C46" s="61">
        <v>3609.3999999999996</v>
      </c>
      <c r="D46" s="61">
        <v>3492.5000000000005</v>
      </c>
      <c r="E46" s="61">
        <v>3476.1000000000004</v>
      </c>
      <c r="F46" s="61">
        <v>3555</v>
      </c>
      <c r="G46" s="61">
        <v>3616.6000000000004</v>
      </c>
      <c r="H46" s="61">
        <v>3642.2</v>
      </c>
      <c r="I46" s="61">
        <v>3523.4</v>
      </c>
      <c r="J46" s="61">
        <v>3853.2</v>
      </c>
      <c r="K46" s="61">
        <v>3974.5966105235257</v>
      </c>
      <c r="L46" s="61">
        <v>3779.744613953525</v>
      </c>
      <c r="M46" s="61">
        <v>3926.1346781058874</v>
      </c>
      <c r="N46" s="61">
        <v>3925.3086521901428</v>
      </c>
      <c r="O46" s="61">
        <v>4022.65</v>
      </c>
      <c r="P46" s="61">
        <v>3992.76</v>
      </c>
      <c r="Q46" s="61">
        <v>4059.31</v>
      </c>
      <c r="R46" s="61">
        <v>3981.5</v>
      </c>
      <c r="S46" s="61">
        <v>3996</v>
      </c>
      <c r="T46" s="61">
        <v>3966.2596849607389</v>
      </c>
      <c r="U46" s="6"/>
      <c r="V46" s="52">
        <v>-7.4441899762134334E-3</v>
      </c>
      <c r="W46" s="61">
        <v>4010.0561813524255</v>
      </c>
      <c r="X46" s="52">
        <v>-1.0921666533089791E-2</v>
      </c>
      <c r="Y46" s="61">
        <v>4011.6205535141526</v>
      </c>
      <c r="Z46" s="52">
        <v>-1.1307367670573387E-2</v>
      </c>
    </row>
    <row r="47" spans="2:32">
      <c r="B47" s="53" t="s">
        <v>7</v>
      </c>
      <c r="C47" s="62">
        <v>4707.7999999999993</v>
      </c>
      <c r="D47" s="62">
        <v>4607.5</v>
      </c>
      <c r="E47" s="62">
        <v>4577.3</v>
      </c>
      <c r="F47" s="62">
        <v>4695.8999999999996</v>
      </c>
      <c r="G47" s="62">
        <v>4777.6000000000004</v>
      </c>
      <c r="H47" s="62">
        <v>4758.2</v>
      </c>
      <c r="I47" s="62">
        <v>4667</v>
      </c>
      <c r="J47" s="62">
        <v>5078.3999999999996</v>
      </c>
      <c r="K47" s="62">
        <v>5242.0319635220994</v>
      </c>
      <c r="L47" s="62">
        <v>4944.6894823854318</v>
      </c>
      <c r="M47" s="62">
        <v>5161.2219780448941</v>
      </c>
      <c r="N47" s="62">
        <v>5156.4144826761321</v>
      </c>
      <c r="O47" s="62">
        <v>5289.16</v>
      </c>
      <c r="P47" s="62">
        <v>5254.29</v>
      </c>
      <c r="Q47" s="62">
        <v>5309.09</v>
      </c>
      <c r="R47" s="62">
        <v>5216.5</v>
      </c>
      <c r="S47" s="62">
        <v>5242.38</v>
      </c>
      <c r="T47" s="62">
        <v>5213.3733842872498</v>
      </c>
      <c r="U47" s="6"/>
      <c r="V47" s="55">
        <v>-5.5355268069025021E-3</v>
      </c>
      <c r="W47" s="62">
        <v>5261.7797862032266</v>
      </c>
      <c r="X47" s="55">
        <v>-9.1996251996143696E-3</v>
      </c>
      <c r="Y47" s="62">
        <v>5255.146413244328</v>
      </c>
      <c r="Z47" s="55">
        <v>-7.9489752848368456E-3</v>
      </c>
    </row>
    <row r="48" spans="2:32">
      <c r="B48" s="50" t="s">
        <v>8</v>
      </c>
      <c r="C48" s="61">
        <v>5781.9999999999991</v>
      </c>
      <c r="D48" s="61">
        <v>5664.8</v>
      </c>
      <c r="E48" s="61">
        <v>5630.6</v>
      </c>
      <c r="F48" s="61">
        <v>5804.7999999999993</v>
      </c>
      <c r="G48" s="61">
        <v>5882.9000000000005</v>
      </c>
      <c r="H48" s="61">
        <v>5820.9</v>
      </c>
      <c r="I48" s="61">
        <v>5782.7</v>
      </c>
      <c r="J48" s="61">
        <v>6256.2</v>
      </c>
      <c r="K48" s="61">
        <v>6453.0339393110889</v>
      </c>
      <c r="L48" s="61">
        <v>6070.5164725077548</v>
      </c>
      <c r="M48" s="61">
        <v>6359.079968419861</v>
      </c>
      <c r="N48" s="61">
        <v>6352.4439608561515</v>
      </c>
      <c r="O48" s="61">
        <v>6495.52</v>
      </c>
      <c r="P48" s="61">
        <v>6454.77</v>
      </c>
      <c r="Q48" s="61">
        <v>6509.13</v>
      </c>
      <c r="R48" s="61">
        <v>6399.32</v>
      </c>
      <c r="S48" s="61">
        <v>6432.7800000000007</v>
      </c>
      <c r="T48" s="61">
        <v>6407.1454492979638</v>
      </c>
      <c r="U48" s="6"/>
      <c r="V48" s="52">
        <v>-3.9874770342858135E-3</v>
      </c>
      <c r="W48" s="61">
        <v>6457.6950677789155</v>
      </c>
      <c r="X48" s="52">
        <v>-7.8278113088944279E-3</v>
      </c>
      <c r="Y48" s="61">
        <v>6446.0586818382799</v>
      </c>
      <c r="Z48" s="52">
        <v>-6.036748106242662E-3</v>
      </c>
    </row>
    <row r="49" spans="2:26">
      <c r="B49" s="53" t="s">
        <v>9</v>
      </c>
      <c r="C49" s="62">
        <v>6808.4999999999991</v>
      </c>
      <c r="D49" s="62">
        <v>6637.8</v>
      </c>
      <c r="E49" s="62">
        <v>6624.1</v>
      </c>
      <c r="F49" s="62">
        <v>6870.0999999999995</v>
      </c>
      <c r="G49" s="62">
        <v>6925.2000000000007</v>
      </c>
      <c r="H49" s="62">
        <v>6818</v>
      </c>
      <c r="I49" s="62">
        <v>6845.4</v>
      </c>
      <c r="J49" s="62">
        <v>7403.5</v>
      </c>
      <c r="K49" s="62">
        <v>7618.8947324294568</v>
      </c>
      <c r="L49" s="62">
        <v>7148.7530565564675</v>
      </c>
      <c r="M49" s="62">
        <v>7502.5210834736054</v>
      </c>
      <c r="N49" s="62">
        <v>7506.1134581889692</v>
      </c>
      <c r="O49" s="62">
        <v>7652.2400000000007</v>
      </c>
      <c r="P49" s="62">
        <v>7614.7800000000007</v>
      </c>
      <c r="Q49" s="62">
        <v>7663.41</v>
      </c>
      <c r="R49" s="62">
        <v>7549.99</v>
      </c>
      <c r="S49" s="62">
        <v>7570.0400000000009</v>
      </c>
      <c r="T49" s="62">
        <v>7560.1454492979638</v>
      </c>
      <c r="U49" s="6"/>
      <c r="V49" s="55">
        <v>-1.3092456238054107E-3</v>
      </c>
      <c r="W49" s="62">
        <v>7609.3881658170849</v>
      </c>
      <c r="X49" s="55">
        <v>-6.4713108920280149E-3</v>
      </c>
      <c r="Y49" s="62">
        <v>7593.3031473591591</v>
      </c>
      <c r="Z49" s="55">
        <v>-4.3667027929376045E-3</v>
      </c>
    </row>
    <row r="50" spans="2:26">
      <c r="B50" s="50" t="s">
        <v>10</v>
      </c>
      <c r="C50" s="61">
        <v>7849.9999999999991</v>
      </c>
      <c r="D50" s="61">
        <v>7652.8</v>
      </c>
      <c r="E50" s="61">
        <v>7648.4000000000005</v>
      </c>
      <c r="F50" s="61">
        <v>7946</v>
      </c>
      <c r="G50" s="61">
        <v>7987.4000000000005</v>
      </c>
      <c r="H50" s="61">
        <v>7812.4</v>
      </c>
      <c r="I50" s="61">
        <v>7933.5999999999995</v>
      </c>
      <c r="J50" s="61">
        <v>8560.2000000000007</v>
      </c>
      <c r="K50" s="61">
        <v>8822.4976085348953</v>
      </c>
      <c r="L50" s="61">
        <v>8257.8354892475782</v>
      </c>
      <c r="M50" s="61">
        <v>8693.8148660382612</v>
      </c>
      <c r="N50" s="61">
        <v>8705.936814864559</v>
      </c>
      <c r="O50" s="61">
        <v>8844.25</v>
      </c>
      <c r="P50" s="61">
        <v>8819.3700000000008</v>
      </c>
      <c r="Q50" s="61">
        <v>8858.869999999999</v>
      </c>
      <c r="R50" s="61">
        <v>8765.99</v>
      </c>
      <c r="S50" s="61">
        <v>8754.2200000000012</v>
      </c>
      <c r="T50" s="61">
        <v>8786.1454492979647</v>
      </c>
      <c r="U50" s="6"/>
      <c r="V50" s="52">
        <v>3.6448086784093281E-3</v>
      </c>
      <c r="W50" s="61">
        <v>8807.7361481812586</v>
      </c>
      <c r="X50" s="52">
        <v>-2.4513335231723943E-3</v>
      </c>
      <c r="Y50" s="61">
        <v>8791.6819449459672</v>
      </c>
      <c r="Z50" s="52">
        <v>-6.2974248644032116E-4</v>
      </c>
    </row>
    <row r="51" spans="2:26">
      <c r="B51" s="53" t="s">
        <v>11</v>
      </c>
      <c r="C51" s="62">
        <v>8864</v>
      </c>
      <c r="D51" s="62">
        <v>8635.4</v>
      </c>
      <c r="E51" s="62">
        <v>8633.6</v>
      </c>
      <c r="F51" s="62">
        <v>8973.7000000000007</v>
      </c>
      <c r="G51" s="62">
        <v>9022.7000000000007</v>
      </c>
      <c r="H51" s="62">
        <v>8786.1</v>
      </c>
      <c r="I51" s="62">
        <v>9000.5</v>
      </c>
      <c r="J51" s="62">
        <v>9680.6</v>
      </c>
      <c r="K51" s="62">
        <v>9986.414660663535</v>
      </c>
      <c r="L51" s="62">
        <v>9335.6735798226618</v>
      </c>
      <c r="M51" s="62">
        <v>9864.3741850284914</v>
      </c>
      <c r="N51" s="62">
        <v>9879.9360419218574</v>
      </c>
      <c r="O51" s="62">
        <v>10007.799999999999</v>
      </c>
      <c r="P51" s="62">
        <v>10009.6</v>
      </c>
      <c r="Q51" s="62">
        <v>10021.56</v>
      </c>
      <c r="R51" s="62">
        <v>9957.85</v>
      </c>
      <c r="S51" s="62">
        <v>9914.6</v>
      </c>
      <c r="T51" s="62">
        <v>10008.145449297965</v>
      </c>
      <c r="U51" s="6"/>
      <c r="V51" s="55">
        <v>9.4332956709206606E-3</v>
      </c>
      <c r="W51" s="62">
        <v>9981.3764125203306</v>
      </c>
      <c r="X51" s="55">
        <v>2.6818983345879843E-3</v>
      </c>
      <c r="Y51" s="62">
        <v>9963.1569562171553</v>
      </c>
      <c r="Z51" s="55">
        <v>4.5154857319331665E-3</v>
      </c>
    </row>
    <row r="52" spans="2:26">
      <c r="B52" s="50" t="s">
        <v>12</v>
      </c>
      <c r="C52" s="61">
        <v>9933.4</v>
      </c>
      <c r="D52" s="61">
        <v>9683.6999999999989</v>
      </c>
      <c r="E52" s="61">
        <v>9680.1</v>
      </c>
      <c r="F52" s="61">
        <v>10045.300000000001</v>
      </c>
      <c r="G52" s="61">
        <v>10120.300000000001</v>
      </c>
      <c r="H52" s="61">
        <v>9825.3000000000011</v>
      </c>
      <c r="I52" s="61">
        <v>10144</v>
      </c>
      <c r="J52" s="61">
        <v>10837</v>
      </c>
      <c r="K52" s="61">
        <v>11196.233477865257</v>
      </c>
      <c r="L52" s="61">
        <v>10489.733824843439</v>
      </c>
      <c r="M52" s="61">
        <v>11083.270167247934</v>
      </c>
      <c r="N52" s="61">
        <v>11121.102166540142</v>
      </c>
      <c r="O52" s="61">
        <v>11234.22</v>
      </c>
      <c r="P52" s="61">
        <v>11263.82</v>
      </c>
      <c r="Q52" s="61">
        <v>11239.71</v>
      </c>
      <c r="R52" s="61">
        <v>11186.65</v>
      </c>
      <c r="S52" s="61">
        <v>11140.27</v>
      </c>
      <c r="T52" s="61">
        <v>11287.145449297965</v>
      </c>
      <c r="U52" s="6"/>
      <c r="V52" s="52">
        <v>1.3182560749972927E-2</v>
      </c>
      <c r="W52" s="61">
        <v>11211.917712407791</v>
      </c>
      <c r="X52" s="52">
        <v>6.709622637251611E-3</v>
      </c>
      <c r="Y52" s="61">
        <v>11187.17654380245</v>
      </c>
      <c r="Z52" s="52">
        <v>8.936026449935186E-3</v>
      </c>
    </row>
    <row r="53" spans="2:26">
      <c r="B53" s="53" t="s">
        <v>2</v>
      </c>
      <c r="C53" s="62">
        <v>11034.1</v>
      </c>
      <c r="D53" s="62">
        <v>10754.8</v>
      </c>
      <c r="E53" s="62">
        <v>10731.300000000001</v>
      </c>
      <c r="F53" s="62">
        <v>11141.500000000002</v>
      </c>
      <c r="G53" s="62">
        <v>11238.400000000001</v>
      </c>
      <c r="H53" s="62">
        <v>10884.300000000001</v>
      </c>
      <c r="I53" s="62">
        <v>11323.4</v>
      </c>
      <c r="J53" s="62">
        <v>12030.6</v>
      </c>
      <c r="K53" s="62">
        <v>12421.466076961882</v>
      </c>
      <c r="L53" s="62">
        <v>11706.229067486767</v>
      </c>
      <c r="M53" s="62">
        <v>12317.368405967356</v>
      </c>
      <c r="N53" s="62">
        <v>12386.792166540143</v>
      </c>
      <c r="O53" s="62">
        <v>12483.21</v>
      </c>
      <c r="P53" s="62">
        <v>12518.189999999999</v>
      </c>
      <c r="Q53" s="62">
        <v>12473.46</v>
      </c>
      <c r="R53" s="62">
        <v>12432.06</v>
      </c>
      <c r="S53" s="62">
        <v>12381.461179714734</v>
      </c>
      <c r="T53" s="62">
        <v>12569.145449297965</v>
      </c>
      <c r="U53" s="6"/>
      <c r="V53" s="55">
        <v>1.5157021308827234E-2</v>
      </c>
      <c r="W53" s="62">
        <v>12456.541687400697</v>
      </c>
      <c r="X53" s="55">
        <v>9.0397290614907533E-3</v>
      </c>
      <c r="Y53" s="62">
        <v>12427.09588991871</v>
      </c>
      <c r="Z53" s="55">
        <v>1.1430631954364445E-2</v>
      </c>
    </row>
    <row r="54" spans="2:26">
      <c r="B54" s="50" t="s">
        <v>3</v>
      </c>
      <c r="C54" s="61">
        <v>12078.2</v>
      </c>
      <c r="D54" s="61">
        <v>11736.099999999999</v>
      </c>
      <c r="E54" s="61">
        <v>11709.2</v>
      </c>
      <c r="F54" s="61">
        <v>12164.500000000002</v>
      </c>
      <c r="G54" s="61">
        <v>12295.7</v>
      </c>
      <c r="H54" s="61">
        <v>11862.400000000001</v>
      </c>
      <c r="I54" s="61">
        <v>12422.6</v>
      </c>
      <c r="J54" s="61">
        <v>13131.7</v>
      </c>
      <c r="K54" s="61">
        <v>13569.197687445871</v>
      </c>
      <c r="L54" s="61">
        <v>12824.485296144001</v>
      </c>
      <c r="M54" s="61">
        <v>13444.508482034322</v>
      </c>
      <c r="N54" s="61">
        <v>13543.112166540142</v>
      </c>
      <c r="O54" s="61">
        <v>13664.59</v>
      </c>
      <c r="P54" s="61">
        <v>13667.809999999998</v>
      </c>
      <c r="Q54" s="61">
        <v>13602.75</v>
      </c>
      <c r="R54" s="61">
        <v>13585.67</v>
      </c>
      <c r="S54" s="61">
        <v>13567.461179714734</v>
      </c>
      <c r="T54" s="61">
        <v>13745.145449297965</v>
      </c>
      <c r="U54" s="6"/>
      <c r="V54" s="52">
        <v>1.3095015017727141E-2</v>
      </c>
      <c r="W54" s="61">
        <v>13616.411498252852</v>
      </c>
      <c r="X54" s="52">
        <v>9.454322900099621E-3</v>
      </c>
      <c r="Y54" s="61">
        <v>13583.210503515593</v>
      </c>
      <c r="Z54" s="52">
        <v>1.1921698904722167E-2</v>
      </c>
    </row>
    <row r="55" spans="2:26">
      <c r="B55" s="53" t="s">
        <v>4</v>
      </c>
      <c r="C55" s="62">
        <v>13215.1</v>
      </c>
      <c r="D55" s="62">
        <v>12858.399999999998</v>
      </c>
      <c r="E55" s="62">
        <v>12825.1</v>
      </c>
      <c r="F55" s="62">
        <v>13331.500000000002</v>
      </c>
      <c r="G55" s="62">
        <v>13493.800000000001</v>
      </c>
      <c r="H55" s="62">
        <v>12974.000000000002</v>
      </c>
      <c r="I55" s="62">
        <v>13679.5</v>
      </c>
      <c r="J55" s="62">
        <v>14394</v>
      </c>
      <c r="K55" s="62">
        <v>14829.320285820002</v>
      </c>
      <c r="L55" s="62">
        <v>14108.020623161305</v>
      </c>
      <c r="M55" s="62">
        <v>14712.505854819421</v>
      </c>
      <c r="N55" s="62">
        <v>14871.712166540143</v>
      </c>
      <c r="O55" s="62">
        <v>14971.970000000001</v>
      </c>
      <c r="P55" s="62">
        <v>15008.169999999998</v>
      </c>
      <c r="Q55" s="62">
        <v>14913.960019314338</v>
      </c>
      <c r="R55" s="62">
        <v>14906.85</v>
      </c>
      <c r="S55" s="62">
        <v>14888.641179714734</v>
      </c>
      <c r="T55" s="62"/>
      <c r="U55" s="6"/>
      <c r="V55" s="55" t="s">
        <v>99</v>
      </c>
      <c r="W55" s="62">
        <v>14936.411331734893</v>
      </c>
      <c r="X55" s="55" t="s">
        <v>99</v>
      </c>
      <c r="Y55" s="62">
        <v>14900.628815207028</v>
      </c>
      <c r="Z55" s="55" t="s">
        <v>99</v>
      </c>
    </row>
    <row r="56" spans="2:26">
      <c r="Q56" s="79"/>
      <c r="R56" s="79"/>
      <c r="S56" s="79"/>
      <c r="T56" s="79"/>
    </row>
    <row r="59" spans="2:26">
      <c r="D59" s="66"/>
      <c r="E59" s="66"/>
      <c r="F59" s="66"/>
      <c r="G59" s="66"/>
      <c r="H59" s="66"/>
      <c r="I59" s="66"/>
      <c r="J59" s="66"/>
      <c r="K59" s="66"/>
      <c r="L59" s="66"/>
      <c r="M59" s="66"/>
      <c r="N59" s="66"/>
      <c r="O59" s="66"/>
      <c r="P59" s="66"/>
      <c r="Q59" s="66"/>
      <c r="R59" s="66"/>
      <c r="S59" s="66"/>
      <c r="T59" s="66"/>
    </row>
  </sheetData>
  <phoneticPr fontId="50"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AC65"/>
  <sheetViews>
    <sheetView zoomScale="50" zoomScaleNormal="50" workbookViewId="0">
      <selection sqref="A1:A1048576"/>
    </sheetView>
  </sheetViews>
  <sheetFormatPr defaultColWidth="9" defaultRowHeight="15.5"/>
  <cols>
    <col min="1" max="1" width="14.25" style="45" customWidth="1"/>
    <col min="2" max="2" width="13.25" style="45" customWidth="1"/>
    <col min="3" max="21" width="9" style="45" customWidth="1"/>
    <col min="22" max="22" width="16.08203125" style="45" customWidth="1"/>
    <col min="23" max="23" width="14.5" style="45" customWidth="1"/>
    <col min="24" max="24" width="15.58203125" style="45" customWidth="1"/>
    <col min="25" max="25" width="15.25" style="45" customWidth="1"/>
    <col min="26" max="26" width="18.5" style="45" customWidth="1"/>
    <col min="27" max="27" width="18.75" style="45" customWidth="1"/>
    <col min="28" max="16384" width="9" style="45"/>
  </cols>
  <sheetData>
    <row r="3" spans="1:26" ht="20">
      <c r="A3" s="72" t="s">
        <v>74</v>
      </c>
    </row>
    <row r="4" spans="1:26">
      <c r="A4" s="41" t="s">
        <v>80</v>
      </c>
    </row>
    <row r="5" spans="1:26">
      <c r="A5" s="42" t="s">
        <v>77</v>
      </c>
      <c r="K5" s="66"/>
      <c r="L5" s="66"/>
      <c r="M5" s="66"/>
      <c r="N5" s="66"/>
      <c r="O5" s="66"/>
      <c r="P5" s="66"/>
      <c r="Q5" s="66"/>
      <c r="R5" s="66"/>
      <c r="S5" s="66"/>
      <c r="T5" s="66"/>
      <c r="U5" s="66"/>
      <c r="W5" s="66"/>
      <c r="X5" s="80"/>
    </row>
    <row r="6" spans="1:26">
      <c r="A6" s="105" t="s">
        <v>100</v>
      </c>
      <c r="B6" s="127">
        <f>'Global Milk Deliveries'!$B$6</f>
        <v>45783</v>
      </c>
      <c r="L6" s="66"/>
      <c r="M6" s="66"/>
      <c r="N6" s="66"/>
      <c r="O6" s="66"/>
      <c r="P6" s="66"/>
      <c r="Q6" s="66"/>
      <c r="R6" s="66"/>
      <c r="S6" s="66"/>
      <c r="T6" s="66"/>
      <c r="U6" s="66"/>
    </row>
    <row r="7" spans="1:26">
      <c r="L7" s="80"/>
      <c r="M7" s="80"/>
      <c r="N7" s="80"/>
      <c r="O7" s="80"/>
      <c r="P7" s="80"/>
      <c r="Q7" s="80"/>
      <c r="R7" s="80"/>
      <c r="S7" s="80"/>
      <c r="T7" s="80"/>
      <c r="U7" s="80"/>
    </row>
    <row r="8" spans="1:26">
      <c r="B8" s="39" t="s">
        <v>66</v>
      </c>
      <c r="E8" s="129" t="s">
        <v>95</v>
      </c>
      <c r="L8" s="46"/>
      <c r="M8" s="46"/>
      <c r="N8" s="46"/>
      <c r="O8" s="46"/>
      <c r="P8" s="46"/>
      <c r="Q8" s="46"/>
      <c r="R8" s="46"/>
      <c r="S8" s="46"/>
      <c r="T8" s="46"/>
      <c r="V8" s="6"/>
      <c r="W8" s="6"/>
      <c r="X8" s="6"/>
      <c r="Y8" s="6"/>
      <c r="Z8" s="6"/>
    </row>
    <row r="9" spans="1:26" ht="28.5" customHeight="1">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103</v>
      </c>
      <c r="U9" s="48"/>
      <c r="V9" s="49" t="s">
        <v>70</v>
      </c>
      <c r="W9" s="6"/>
      <c r="X9" s="6"/>
      <c r="Y9" s="6"/>
      <c r="Z9" s="6"/>
    </row>
    <row r="10" spans="1:26">
      <c r="B10" s="50" t="s">
        <v>6</v>
      </c>
      <c r="C10" s="51">
        <v>3.1777689781683889</v>
      </c>
      <c r="D10" s="51">
        <v>3.2376902759944262</v>
      </c>
      <c r="E10" s="51">
        <v>2.9854849896708151</v>
      </c>
      <c r="F10" s="51">
        <v>3.1238022496760021</v>
      </c>
      <c r="G10" s="51">
        <v>4.107692262783984</v>
      </c>
      <c r="H10" s="51">
        <v>4.2323526198989176</v>
      </c>
      <c r="I10" s="51">
        <v>3.9366565095958359</v>
      </c>
      <c r="J10" s="51">
        <v>4.387745414679622</v>
      </c>
      <c r="K10" s="51">
        <v>4.7707112749485976</v>
      </c>
      <c r="L10" s="51">
        <v>4.7674229788991473</v>
      </c>
      <c r="M10" s="51">
        <v>5.7622159999999996</v>
      </c>
      <c r="N10" s="51">
        <v>6.4116326441504166</v>
      </c>
      <c r="O10" s="51">
        <v>7.3034320928511729</v>
      </c>
      <c r="P10" s="51">
        <v>7.4516020026134155</v>
      </c>
      <c r="Q10" s="51">
        <v>7.5887560616484127</v>
      </c>
      <c r="R10" s="51">
        <v>7.5750479999999998</v>
      </c>
      <c r="S10" s="51">
        <v>7.4531603384115064</v>
      </c>
      <c r="T10" s="51">
        <v>7.3727613311743703</v>
      </c>
      <c r="U10" s="156"/>
      <c r="V10" s="52">
        <v>-1.0787237035916442E-2</v>
      </c>
      <c r="W10" s="6"/>
      <c r="X10" s="6"/>
      <c r="Y10" s="6"/>
      <c r="Z10" s="6"/>
    </row>
    <row r="11" spans="1:26">
      <c r="B11" s="53" t="s">
        <v>7</v>
      </c>
      <c r="C11" s="54">
        <v>4.3714026779496979</v>
      </c>
      <c r="D11" s="54">
        <v>4.8528268029766481</v>
      </c>
      <c r="E11" s="54">
        <v>4.4189461444360347</v>
      </c>
      <c r="F11" s="54">
        <v>4.6604175205000242</v>
      </c>
      <c r="G11" s="54">
        <v>5.0623261670869546</v>
      </c>
      <c r="H11" s="54">
        <v>6.1058254145277129</v>
      </c>
      <c r="I11" s="54">
        <v>5.803907724221653</v>
      </c>
      <c r="J11" s="54">
        <v>6.1152868886253815</v>
      </c>
      <c r="K11" s="54">
        <v>7.1812667664843683</v>
      </c>
      <c r="L11" s="54">
        <v>7.2368491595301085</v>
      </c>
      <c r="M11" s="54">
        <v>7.7692800000000002</v>
      </c>
      <c r="N11" s="54">
        <v>8.1951463753052192</v>
      </c>
      <c r="O11" s="54">
        <v>8.5785420493804629</v>
      </c>
      <c r="P11" s="54">
        <v>8.9740741284582111</v>
      </c>
      <c r="Q11" s="54">
        <v>9.5668141977830778</v>
      </c>
      <c r="R11" s="54">
        <v>9.0223896774193548</v>
      </c>
      <c r="S11" s="54">
        <v>8.946087969866257</v>
      </c>
      <c r="T11" s="54">
        <v>9.7115999999999989</v>
      </c>
      <c r="U11" s="156"/>
      <c r="V11" s="55">
        <v>8.556947268037951E-2</v>
      </c>
      <c r="W11" s="6"/>
      <c r="X11" s="6"/>
      <c r="Y11" s="6"/>
      <c r="Z11" s="6"/>
    </row>
    <row r="12" spans="1:26">
      <c r="B12" s="50" t="s">
        <v>8</v>
      </c>
      <c r="C12" s="51">
        <v>28.652911456258252</v>
      </c>
      <c r="D12" s="51">
        <v>28.999022590225447</v>
      </c>
      <c r="E12" s="51">
        <v>30.047738582522985</v>
      </c>
      <c r="F12" s="51">
        <v>31.43075051202317</v>
      </c>
      <c r="G12" s="51">
        <v>33.423079444705657</v>
      </c>
      <c r="H12" s="51">
        <v>38.164165831057247</v>
      </c>
      <c r="I12" s="51">
        <v>41.653648509656918</v>
      </c>
      <c r="J12" s="51">
        <v>43.538648085420043</v>
      </c>
      <c r="K12" s="51">
        <v>43.201582324025942</v>
      </c>
      <c r="L12" s="51">
        <v>42.050730797318678</v>
      </c>
      <c r="M12" s="51">
        <v>41.397907419503326</v>
      </c>
      <c r="N12" s="51">
        <v>43.32403522643655</v>
      </c>
      <c r="O12" s="51">
        <v>43.679626032538266</v>
      </c>
      <c r="P12" s="51">
        <v>45.987270795236682</v>
      </c>
      <c r="Q12" s="51">
        <v>43.778343292475306</v>
      </c>
      <c r="R12" s="51">
        <v>41.634569032258064</v>
      </c>
      <c r="S12" s="51">
        <v>40.765192865806455</v>
      </c>
      <c r="T12" s="51">
        <v>44.422738064516132</v>
      </c>
      <c r="U12" s="156"/>
      <c r="V12" s="52">
        <v>8.9722259152552608E-2</v>
      </c>
      <c r="W12" s="6"/>
      <c r="X12" s="6"/>
      <c r="Y12" s="6"/>
      <c r="Z12" s="6"/>
    </row>
    <row r="13" spans="1:26">
      <c r="B13" s="53" t="s">
        <v>9</v>
      </c>
      <c r="C13" s="54">
        <v>61.567626380914696</v>
      </c>
      <c r="D13" s="54">
        <v>63.808713013344885</v>
      </c>
      <c r="E13" s="54">
        <v>67.996316729433246</v>
      </c>
      <c r="F13" s="54">
        <v>66.722580798438813</v>
      </c>
      <c r="G13" s="54">
        <v>75.068028943802062</v>
      </c>
      <c r="H13" s="54">
        <v>78.874133367018473</v>
      </c>
      <c r="I13" s="54">
        <v>84.656889712073109</v>
      </c>
      <c r="J13" s="54">
        <v>89.098214022367131</v>
      </c>
      <c r="K13" s="54">
        <v>82.330231245338467</v>
      </c>
      <c r="L13" s="54">
        <v>83.200325234153823</v>
      </c>
      <c r="M13" s="54">
        <v>81.868787999999995</v>
      </c>
      <c r="N13" s="54">
        <v>86.806278944078471</v>
      </c>
      <c r="O13" s="54">
        <v>86.237196227189116</v>
      </c>
      <c r="P13" s="54">
        <v>87.651569402451983</v>
      </c>
      <c r="Q13" s="54">
        <v>83.839976114197555</v>
      </c>
      <c r="R13" s="54">
        <v>81.156604000000002</v>
      </c>
      <c r="S13" s="54">
        <v>80.821985674590408</v>
      </c>
      <c r="T13" s="54">
        <v>84.167200000000008</v>
      </c>
      <c r="U13" s="156"/>
      <c r="V13" s="55">
        <v>4.1389905203248478E-2</v>
      </c>
      <c r="W13" s="6"/>
      <c r="X13" s="6"/>
      <c r="Y13" s="6"/>
      <c r="Z13" s="6"/>
    </row>
    <row r="14" spans="1:26">
      <c r="B14" s="50" t="s">
        <v>10</v>
      </c>
      <c r="C14" s="51">
        <v>74.81245941894079</v>
      </c>
      <c r="D14" s="51">
        <v>78.250056856935146</v>
      </c>
      <c r="E14" s="51">
        <v>79.12899609969655</v>
      </c>
      <c r="F14" s="51">
        <v>82.664332007453226</v>
      </c>
      <c r="G14" s="51">
        <v>90.548882290042783</v>
      </c>
      <c r="H14" s="51">
        <v>93.802047474157391</v>
      </c>
      <c r="I14" s="51">
        <v>98.863396033856077</v>
      </c>
      <c r="J14" s="51">
        <v>103.35946677505551</v>
      </c>
      <c r="K14" s="51">
        <v>100.59778153763961</v>
      </c>
      <c r="L14" s="51">
        <v>95.11175095127318</v>
      </c>
      <c r="M14" s="51">
        <v>97.67989935483871</v>
      </c>
      <c r="N14" s="51">
        <v>103.35771232224018</v>
      </c>
      <c r="O14" s="51">
        <v>100.66257495214084</v>
      </c>
      <c r="P14" s="51">
        <v>101.50010907583909</v>
      </c>
      <c r="Q14" s="51">
        <v>98.149815483870967</v>
      </c>
      <c r="R14" s="51">
        <v>94.766419354838703</v>
      </c>
      <c r="S14" s="51">
        <v>94.487590621573887</v>
      </c>
      <c r="T14" s="51">
        <v>96.426789677419364</v>
      </c>
      <c r="U14" s="156"/>
      <c r="V14" s="52">
        <v>2.0523319973434706E-2</v>
      </c>
      <c r="W14" s="6"/>
      <c r="X14" s="6"/>
      <c r="Y14" s="6"/>
      <c r="Z14" s="6"/>
    </row>
    <row r="15" spans="1:26">
      <c r="B15" s="53" t="s">
        <v>11</v>
      </c>
      <c r="C15" s="54">
        <v>74.183637986613149</v>
      </c>
      <c r="D15" s="54">
        <v>76.183485478705776</v>
      </c>
      <c r="E15" s="54">
        <v>79.212301903516988</v>
      </c>
      <c r="F15" s="54">
        <v>81.900365662661997</v>
      </c>
      <c r="G15" s="54">
        <v>85.610162769682788</v>
      </c>
      <c r="H15" s="54">
        <v>92.179643127704551</v>
      </c>
      <c r="I15" s="54">
        <v>95.845416312747361</v>
      </c>
      <c r="J15" s="54">
        <v>98.576147673758484</v>
      </c>
      <c r="K15" s="54">
        <v>96.479199951362702</v>
      </c>
      <c r="L15" s="54">
        <v>92.093835845548313</v>
      </c>
      <c r="M15" s="54">
        <v>95.979769941182028</v>
      </c>
      <c r="N15" s="54">
        <v>96.955784952808969</v>
      </c>
      <c r="O15" s="54">
        <v>97.20600691485599</v>
      </c>
      <c r="P15" s="54">
        <v>94.769471162287303</v>
      </c>
      <c r="Q15" s="54">
        <v>93.353487700679281</v>
      </c>
      <c r="R15" s="54">
        <v>91.742248000000004</v>
      </c>
      <c r="S15" s="54">
        <v>91.274692529577337</v>
      </c>
      <c r="T15" s="54">
        <v>93.166616000000005</v>
      </c>
      <c r="U15" s="156"/>
      <c r="V15" s="55">
        <v>2.0727798889156324E-2</v>
      </c>
      <c r="W15" s="6"/>
      <c r="X15" s="6"/>
      <c r="Y15" s="6"/>
      <c r="Z15" s="6"/>
    </row>
    <row r="16" spans="1:26">
      <c r="B16" s="50" t="s">
        <v>12</v>
      </c>
      <c r="C16" s="51">
        <v>65.122721944025074</v>
      </c>
      <c r="D16" s="51">
        <v>67.619817167489174</v>
      </c>
      <c r="E16" s="51">
        <v>70.388915096636055</v>
      </c>
      <c r="F16" s="51">
        <v>67.153492267118253</v>
      </c>
      <c r="G16" s="51">
        <v>76.19804973390309</v>
      </c>
      <c r="H16" s="51">
        <v>81.299750881004385</v>
      </c>
      <c r="I16" s="51">
        <v>85.162192539325105</v>
      </c>
      <c r="J16" s="51">
        <v>87.995754698667412</v>
      </c>
      <c r="K16" s="51">
        <v>86.616755035342649</v>
      </c>
      <c r="L16" s="51">
        <v>84.24914512002583</v>
      </c>
      <c r="M16" s="51">
        <v>82.08624028207673</v>
      </c>
      <c r="N16" s="51">
        <v>85.694527646427503</v>
      </c>
      <c r="O16" s="51">
        <v>85.263650632177857</v>
      </c>
      <c r="P16" s="51">
        <v>85.88067982284835</v>
      </c>
      <c r="Q16" s="51">
        <v>81.560420932545199</v>
      </c>
      <c r="R16" s="51">
        <v>81.076196129032255</v>
      </c>
      <c r="S16" s="51">
        <v>81.816341207002296</v>
      </c>
      <c r="T16" s="51">
        <v>82.987188387096779</v>
      </c>
      <c r="U16" s="156"/>
      <c r="V16" s="52">
        <v>1.4310676361487973E-2</v>
      </c>
      <c r="W16" s="6"/>
      <c r="X16" s="6"/>
      <c r="Y16" s="6"/>
      <c r="Z16" s="6"/>
    </row>
    <row r="17" spans="2:26">
      <c r="B17" s="53" t="s">
        <v>2</v>
      </c>
      <c r="C17" s="54">
        <v>57.082165910587648</v>
      </c>
      <c r="D17" s="54">
        <v>61.073579839453416</v>
      </c>
      <c r="E17" s="54">
        <v>61.866073185748952</v>
      </c>
      <c r="F17" s="54">
        <v>63.288984776177827</v>
      </c>
      <c r="G17" s="54">
        <v>69.180897065547811</v>
      </c>
      <c r="H17" s="54">
        <v>72.112553274370114</v>
      </c>
      <c r="I17" s="54">
        <v>77.4823678188298</v>
      </c>
      <c r="J17" s="54">
        <v>77.732688661077844</v>
      </c>
      <c r="K17" s="54">
        <v>76.066848495023535</v>
      </c>
      <c r="L17" s="54">
        <v>75.55998093697221</v>
      </c>
      <c r="M17" s="54">
        <v>71.85563167845882</v>
      </c>
      <c r="N17" s="54">
        <v>77.412352535671744</v>
      </c>
      <c r="O17" s="54">
        <v>76.864706757118398</v>
      </c>
      <c r="P17" s="54">
        <v>77.505915085241327</v>
      </c>
      <c r="Q17" s="54">
        <v>72.801129486083141</v>
      </c>
      <c r="R17" s="54">
        <v>73.682849032258076</v>
      </c>
      <c r="S17" s="54">
        <v>72.811767224099668</v>
      </c>
      <c r="T17" s="54">
        <v>74.716664516129043</v>
      </c>
      <c r="U17" s="156"/>
      <c r="V17" s="55">
        <v>2.6161942837707786E-2</v>
      </c>
      <c r="W17" s="6"/>
      <c r="X17" s="6"/>
      <c r="Y17" s="6"/>
      <c r="Z17" s="6"/>
    </row>
    <row r="18" spans="2:26">
      <c r="B18" s="50" t="s">
        <v>3</v>
      </c>
      <c r="C18" s="130">
        <v>43.746073514720536</v>
      </c>
      <c r="D18" s="51">
        <v>50.179932155296754</v>
      </c>
      <c r="E18" s="51">
        <v>55.94263833757725</v>
      </c>
      <c r="F18" s="51">
        <v>56.364394748917995</v>
      </c>
      <c r="G18" s="130">
        <v>62.750974370451118</v>
      </c>
      <c r="H18" s="51">
        <v>61.16916277534277</v>
      </c>
      <c r="I18" s="51">
        <v>68.436018824172464</v>
      </c>
      <c r="J18" s="51">
        <v>62.307076813087384</v>
      </c>
      <c r="K18" s="130">
        <v>65.84219836542205</v>
      </c>
      <c r="L18" s="51">
        <v>66.214638212734684</v>
      </c>
      <c r="M18" s="51">
        <v>65.004049907132668</v>
      </c>
      <c r="N18" s="51">
        <v>62.786595628502361</v>
      </c>
      <c r="O18" s="130">
        <v>62.80154734148676</v>
      </c>
      <c r="P18" s="51">
        <v>67.020465868151774</v>
      </c>
      <c r="Q18" s="51">
        <v>61.503541603265532</v>
      </c>
      <c r="R18" s="51">
        <v>62.917294285714284</v>
      </c>
      <c r="S18" s="130">
        <v>64.112375859223548</v>
      </c>
      <c r="T18" s="130">
        <v>64.686192857142856</v>
      </c>
      <c r="U18" s="156"/>
      <c r="V18" s="52">
        <v>8.9501752232561405E-3</v>
      </c>
      <c r="W18" s="6"/>
      <c r="X18" s="6"/>
      <c r="Y18" s="6"/>
      <c r="Z18" s="6"/>
    </row>
    <row r="19" spans="2:26">
      <c r="B19" s="53" t="s">
        <v>4</v>
      </c>
      <c r="C19" s="54">
        <v>35.717118330284357</v>
      </c>
      <c r="D19" s="54">
        <v>45.726871745062894</v>
      </c>
      <c r="E19" s="54">
        <v>45.994278320179568</v>
      </c>
      <c r="F19" s="54">
        <v>49.867656074598216</v>
      </c>
      <c r="G19" s="54">
        <v>54.405498445666339</v>
      </c>
      <c r="H19" s="54">
        <v>45.311871383044299</v>
      </c>
      <c r="I19" s="54">
        <v>55.277397282208433</v>
      </c>
      <c r="J19" s="54">
        <v>54.806093107637921</v>
      </c>
      <c r="K19" s="54">
        <v>54.366319234925925</v>
      </c>
      <c r="L19" s="54">
        <v>59.374156472636315</v>
      </c>
      <c r="M19" s="54">
        <v>58.496179419825502</v>
      </c>
      <c r="N19" s="54">
        <v>53.662437306532574</v>
      </c>
      <c r="O19" s="54">
        <v>52.620889578788237</v>
      </c>
      <c r="P19" s="54">
        <v>57.781990008786472</v>
      </c>
      <c r="Q19" s="54">
        <v>56.664177546561049</v>
      </c>
      <c r="R19" s="54">
        <v>56.859851612903228</v>
      </c>
      <c r="S19" s="54">
        <v>54.886203870967748</v>
      </c>
      <c r="T19" s="54"/>
      <c r="U19" s="156"/>
      <c r="V19" s="55" t="s">
        <v>99</v>
      </c>
      <c r="W19" s="6"/>
      <c r="X19" s="6"/>
      <c r="Y19" s="6"/>
      <c r="Z19" s="6"/>
    </row>
    <row r="20" spans="2:26">
      <c r="B20" s="50" t="s">
        <v>5</v>
      </c>
      <c r="C20" s="51">
        <v>24.801127261862046</v>
      </c>
      <c r="D20" s="51">
        <v>35.896199889453278</v>
      </c>
      <c r="E20" s="51">
        <v>30.833892221007243</v>
      </c>
      <c r="F20" s="51">
        <v>41.085832038005172</v>
      </c>
      <c r="G20" s="51">
        <v>47.877588331032065</v>
      </c>
      <c r="H20" s="51">
        <v>31.362114016894541</v>
      </c>
      <c r="I20" s="51">
        <v>41.657373655558871</v>
      </c>
      <c r="J20" s="51">
        <v>45.196975814857154</v>
      </c>
      <c r="K20" s="51">
        <v>44.045655314131295</v>
      </c>
      <c r="L20" s="51">
        <v>46.857634919129126</v>
      </c>
      <c r="M20" s="51">
        <v>48.217992041451005</v>
      </c>
      <c r="N20" s="51">
        <v>44.14972915754926</v>
      </c>
      <c r="O20" s="51">
        <v>43.907176883858284</v>
      </c>
      <c r="P20" s="51">
        <v>49.011488558388592</v>
      </c>
      <c r="Q20" s="51">
        <v>46.273257380185697</v>
      </c>
      <c r="R20" s="51">
        <v>49.384798753739148</v>
      </c>
      <c r="S20" s="51">
        <v>47.352983030801461</v>
      </c>
      <c r="T20" s="51"/>
      <c r="U20" s="156"/>
      <c r="V20" s="52" t="s">
        <v>99</v>
      </c>
      <c r="W20" s="6"/>
      <c r="X20" s="6"/>
      <c r="Y20" s="6"/>
      <c r="Z20" s="6"/>
    </row>
    <row r="21" spans="2:26">
      <c r="B21" s="53" t="s">
        <v>0</v>
      </c>
      <c r="C21" s="54">
        <v>12.034937008597224</v>
      </c>
      <c r="D21" s="54">
        <v>14.279497254913208</v>
      </c>
      <c r="E21" s="54">
        <v>15.450666335659056</v>
      </c>
      <c r="F21" s="54">
        <v>22.212240041252379</v>
      </c>
      <c r="G21" s="54">
        <v>25.128435056638619</v>
      </c>
      <c r="H21" s="54">
        <v>18.185228887334336</v>
      </c>
      <c r="I21" s="54">
        <v>22.538335316800932</v>
      </c>
      <c r="J21" s="54">
        <v>24.950495542379045</v>
      </c>
      <c r="K21" s="54">
        <v>25.82761613543331</v>
      </c>
      <c r="L21" s="54">
        <v>25.635366936310575</v>
      </c>
      <c r="M21" s="54">
        <v>27.226358094520464</v>
      </c>
      <c r="N21" s="54">
        <v>27.197316190372991</v>
      </c>
      <c r="O21" s="54">
        <v>28.362507546789185</v>
      </c>
      <c r="P21" s="54">
        <v>30.52086778244588</v>
      </c>
      <c r="Q21" s="54">
        <v>28.529196681429873</v>
      </c>
      <c r="R21" s="54">
        <v>30.635613052278714</v>
      </c>
      <c r="S21" s="54">
        <v>28.727539354838708</v>
      </c>
      <c r="T21" s="54"/>
      <c r="U21" s="156"/>
      <c r="V21" s="55" t="s">
        <v>99</v>
      </c>
      <c r="W21" s="6"/>
      <c r="X21" s="6"/>
      <c r="Y21" s="6"/>
      <c r="Z21" s="6"/>
    </row>
    <row r="22" spans="2:26">
      <c r="B22" s="56" t="s">
        <v>27</v>
      </c>
      <c r="C22" s="57">
        <v>40.415699916119074</v>
      </c>
      <c r="D22" s="57">
        <v>44.119650959019161</v>
      </c>
      <c r="E22" s="57">
        <v>45.269582946499369</v>
      </c>
      <c r="F22" s="57">
        <v>47.614134080424385</v>
      </c>
      <c r="G22" s="57">
        <v>52.382635629162401</v>
      </c>
      <c r="H22" s="57">
        <v>51.826324901823156</v>
      </c>
      <c r="I22" s="57">
        <v>56.683060862323146</v>
      </c>
      <c r="J22" s="57">
        <v>58.296244279107299</v>
      </c>
      <c r="K22" s="57">
        <v>57.234428802092374</v>
      </c>
      <c r="L22" s="57">
        <v>56.787243372286461</v>
      </c>
      <c r="M22" s="57">
        <v>56.868034960560649</v>
      </c>
      <c r="N22" s="57">
        <v>58.122365479114443</v>
      </c>
      <c r="O22" s="57">
        <v>57.753734045034655</v>
      </c>
      <c r="P22" s="57">
        <v>59.440479686972672</v>
      </c>
      <c r="Q22" s="57">
        <v>56.92139810639992</v>
      </c>
      <c r="R22" s="57">
        <v>56.645095143103589</v>
      </c>
      <c r="S22" s="57">
        <v>56.224673873034831</v>
      </c>
      <c r="T22" s="57">
        <v>61.961972314830959</v>
      </c>
      <c r="U22" s="157"/>
      <c r="V22" s="158">
        <v>3.2952034809478566E-2</v>
      </c>
      <c r="W22" s="6"/>
      <c r="X22" s="6"/>
      <c r="Y22" s="6"/>
      <c r="Z22" s="6"/>
    </row>
    <row r="23" spans="2:26">
      <c r="B23" s="44"/>
      <c r="C23" s="6"/>
      <c r="D23" s="6"/>
      <c r="E23" s="6"/>
      <c r="F23" s="6"/>
      <c r="G23" s="6"/>
      <c r="H23" s="6"/>
      <c r="I23" s="6"/>
      <c r="J23" s="6"/>
      <c r="K23" s="58"/>
      <c r="L23" s="59"/>
      <c r="M23" s="59"/>
      <c r="N23" s="59"/>
      <c r="O23" s="59"/>
      <c r="P23" s="59"/>
      <c r="Q23" s="59"/>
      <c r="R23" s="59"/>
      <c r="S23" s="59"/>
      <c r="T23" s="59"/>
      <c r="U23" s="6"/>
      <c r="V23" s="6"/>
      <c r="W23" s="6"/>
      <c r="X23" s="6"/>
      <c r="Y23" s="6"/>
      <c r="Z23" s="6"/>
    </row>
    <row r="24" spans="2:26">
      <c r="B24" s="6"/>
      <c r="C24" s="6"/>
      <c r="D24" s="6"/>
      <c r="E24" s="6"/>
      <c r="F24" s="6"/>
      <c r="G24" s="6"/>
      <c r="H24" s="6"/>
      <c r="I24" s="6"/>
      <c r="J24" s="60"/>
      <c r="K24" s="60"/>
      <c r="L24" s="43"/>
      <c r="M24" s="43"/>
      <c r="N24" s="43"/>
      <c r="O24" s="43"/>
      <c r="P24" s="43"/>
      <c r="Q24" s="43"/>
      <c r="R24" s="43"/>
      <c r="S24" s="43"/>
      <c r="T24" s="43"/>
      <c r="U24" s="60"/>
      <c r="V24" s="6"/>
      <c r="W24" s="6"/>
      <c r="X24" s="6"/>
      <c r="Y24" s="6"/>
      <c r="Z24" s="6"/>
    </row>
    <row r="25" spans="2:26">
      <c r="B25" s="39" t="s">
        <v>67</v>
      </c>
      <c r="C25" s="6"/>
      <c r="D25" s="6"/>
      <c r="E25" s="128" t="s">
        <v>96</v>
      </c>
      <c r="F25" s="6"/>
      <c r="G25" s="6"/>
      <c r="H25" s="6"/>
      <c r="I25" s="6"/>
      <c r="J25" s="44"/>
      <c r="K25" s="43"/>
      <c r="L25" s="43"/>
      <c r="M25" s="43"/>
      <c r="N25" s="43"/>
      <c r="O25" s="43"/>
      <c r="P25" s="43"/>
      <c r="Q25" s="43"/>
      <c r="R25" s="43"/>
      <c r="S25" s="43"/>
      <c r="T25" s="43"/>
      <c r="U25" s="60"/>
      <c r="V25" s="6"/>
      <c r="W25" s="6"/>
      <c r="X25" s="6"/>
      <c r="Y25" s="6"/>
      <c r="Z25" s="6"/>
    </row>
    <row r="26" spans="2:26" ht="28.5" customHeight="1">
      <c r="B26" s="47"/>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47" t="s">
        <v>103</v>
      </c>
      <c r="U26" s="43"/>
      <c r="V26" s="49" t="s">
        <v>70</v>
      </c>
      <c r="W26" s="47" t="s">
        <v>43</v>
      </c>
      <c r="X26" s="49" t="s">
        <v>71</v>
      </c>
      <c r="Y26" s="49" t="s">
        <v>44</v>
      </c>
      <c r="Z26" s="49" t="s">
        <v>72</v>
      </c>
    </row>
    <row r="27" spans="2:26">
      <c r="B27" s="50" t="s">
        <v>6</v>
      </c>
      <c r="C27" s="61">
        <v>95.333069345051669</v>
      </c>
      <c r="D27" s="61">
        <v>97.130708279832788</v>
      </c>
      <c r="E27" s="61">
        <v>89.564549690124451</v>
      </c>
      <c r="F27" s="61">
        <v>93.714067490280058</v>
      </c>
      <c r="G27" s="61">
        <v>123.23076788351953</v>
      </c>
      <c r="H27" s="61">
        <v>126.97057859696753</v>
      </c>
      <c r="I27" s="61">
        <v>118.09969528787508</v>
      </c>
      <c r="J27" s="61">
        <v>131.63236244038865</v>
      </c>
      <c r="K27" s="61">
        <v>143.12133824845793</v>
      </c>
      <c r="L27" s="61">
        <v>143.02268936697442</v>
      </c>
      <c r="M27" s="61">
        <v>172.86648</v>
      </c>
      <c r="N27" s="61">
        <v>192.3489793245125</v>
      </c>
      <c r="O27" s="61">
        <v>219.1029627855352</v>
      </c>
      <c r="P27" s="61">
        <v>223.54806007840247</v>
      </c>
      <c r="Q27" s="61">
        <v>227.66268184945238</v>
      </c>
      <c r="R27" s="61">
        <v>227.25144</v>
      </c>
      <c r="S27" s="61">
        <v>223.59481015234519</v>
      </c>
      <c r="T27" s="61">
        <v>221.1828399352311</v>
      </c>
      <c r="U27" s="6"/>
      <c r="V27" s="52">
        <v>-1.0787237035916442E-2</v>
      </c>
      <c r="W27" s="61">
        <v>224.23199097314705</v>
      </c>
      <c r="X27" s="52">
        <v>-1.3598198119201932E-2</v>
      </c>
      <c r="Y27" s="61">
        <v>226.16964400059919</v>
      </c>
      <c r="Z27" s="52">
        <v>-2.2048953949606376E-2</v>
      </c>
    </row>
    <row r="28" spans="2:26">
      <c r="B28" s="53" t="s">
        <v>7</v>
      </c>
      <c r="C28" s="62">
        <v>135.51348301644063</v>
      </c>
      <c r="D28" s="62">
        <v>150.4376308922761</v>
      </c>
      <c r="E28" s="62">
        <v>136.98733047751708</v>
      </c>
      <c r="F28" s="62">
        <v>144.47294313550074</v>
      </c>
      <c r="G28" s="62">
        <v>156.9321111796956</v>
      </c>
      <c r="H28" s="62">
        <v>189.2805878503591</v>
      </c>
      <c r="I28" s="62">
        <v>179.92113945087124</v>
      </c>
      <c r="J28" s="62">
        <v>189.57389354738683</v>
      </c>
      <c r="K28" s="62">
        <v>222.61926976101543</v>
      </c>
      <c r="L28" s="62">
        <v>224.34232394543338</v>
      </c>
      <c r="M28" s="62">
        <v>240.84768</v>
      </c>
      <c r="N28" s="62">
        <v>254.04953763446179</v>
      </c>
      <c r="O28" s="62">
        <v>265.93480353079434</v>
      </c>
      <c r="P28" s="62">
        <v>278.19629798220456</v>
      </c>
      <c r="Q28" s="62">
        <v>296.57124013127543</v>
      </c>
      <c r="R28" s="62">
        <v>279.69407999999999</v>
      </c>
      <c r="S28" s="62">
        <v>277.32872706585397</v>
      </c>
      <c r="T28" s="62">
        <v>301.05959999999999</v>
      </c>
      <c r="U28" s="6"/>
      <c r="V28" s="55">
        <v>8.556947268037951E-2</v>
      </c>
      <c r="W28" s="62">
        <v>279.54502974202558</v>
      </c>
      <c r="X28" s="55">
        <v>7.6962807308106562E-2</v>
      </c>
      <c r="Y28" s="62">
        <v>284.53134906570978</v>
      </c>
      <c r="Z28" s="55">
        <v>5.8089384486323059E-2</v>
      </c>
    </row>
    <row r="29" spans="2:26">
      <c r="B29" s="50" t="s">
        <v>8</v>
      </c>
      <c r="C29" s="61">
        <v>888.2402551440058</v>
      </c>
      <c r="D29" s="61">
        <v>898.96970029698889</v>
      </c>
      <c r="E29" s="61">
        <v>931.47989605821249</v>
      </c>
      <c r="F29" s="61">
        <v>974.35326587271823</v>
      </c>
      <c r="G29" s="61">
        <v>1036.1154627858753</v>
      </c>
      <c r="H29" s="61">
        <v>1183.0891407627746</v>
      </c>
      <c r="I29" s="61">
        <v>1291.2631037993644</v>
      </c>
      <c r="J29" s="61">
        <v>1349.6980906480214</v>
      </c>
      <c r="K29" s="61">
        <v>1339.2490520448041</v>
      </c>
      <c r="L29" s="61">
        <v>1303.572654716879</v>
      </c>
      <c r="M29" s="61">
        <v>1283.3351300046031</v>
      </c>
      <c r="N29" s="61">
        <v>1343.0450920195331</v>
      </c>
      <c r="O29" s="61">
        <v>1354.0684070086863</v>
      </c>
      <c r="P29" s="61">
        <v>1425.6053946523371</v>
      </c>
      <c r="Q29" s="61">
        <v>1357.1286420667345</v>
      </c>
      <c r="R29" s="61">
        <v>1290.67164</v>
      </c>
      <c r="S29" s="61">
        <v>1263.72097884</v>
      </c>
      <c r="T29" s="61">
        <v>1377.1048800000001</v>
      </c>
      <c r="U29" s="6"/>
      <c r="V29" s="52">
        <v>8.9722259152552608E-2</v>
      </c>
      <c r="W29" s="61">
        <v>1338.2390125135516</v>
      </c>
      <c r="X29" s="52">
        <v>2.904254555652841E-2</v>
      </c>
      <c r="Y29" s="61">
        <v>1303.8404203022449</v>
      </c>
      <c r="Z29" s="52">
        <v>5.6191278132619704E-2</v>
      </c>
    </row>
    <row r="30" spans="2:26">
      <c r="B30" s="53" t="s">
        <v>9</v>
      </c>
      <c r="C30" s="62">
        <v>1847.0287914274409</v>
      </c>
      <c r="D30" s="62">
        <v>1914.2613904003465</v>
      </c>
      <c r="E30" s="62">
        <v>2039.8895018829974</v>
      </c>
      <c r="F30" s="62">
        <v>2001.6774239531642</v>
      </c>
      <c r="G30" s="62">
        <v>2252.0408683140618</v>
      </c>
      <c r="H30" s="62">
        <v>2366.2240010105543</v>
      </c>
      <c r="I30" s="62">
        <v>2539.7066913621934</v>
      </c>
      <c r="J30" s="62">
        <v>2672.946420671014</v>
      </c>
      <c r="K30" s="62">
        <v>2469.9069373601542</v>
      </c>
      <c r="L30" s="62">
        <v>2496.0097570246148</v>
      </c>
      <c r="M30" s="62">
        <v>2456.0636399999999</v>
      </c>
      <c r="N30" s="62">
        <v>2604.1883683223541</v>
      </c>
      <c r="O30" s="62">
        <v>2587.1158868156735</v>
      </c>
      <c r="P30" s="62">
        <v>2629.5470820735595</v>
      </c>
      <c r="Q30" s="62">
        <v>2515.1992834259268</v>
      </c>
      <c r="R30" s="62">
        <v>2434.69812</v>
      </c>
      <c r="S30" s="62">
        <v>2424.6595702377122</v>
      </c>
      <c r="T30" s="62">
        <v>2525.0160000000001</v>
      </c>
      <c r="U30" s="6"/>
      <c r="V30" s="55">
        <v>4.1389905203248478E-2</v>
      </c>
      <c r="W30" s="62">
        <v>2518.243988510575</v>
      </c>
      <c r="X30" s="55">
        <v>2.6891800478119343E-3</v>
      </c>
      <c r="Y30" s="62">
        <v>2458.1856578878796</v>
      </c>
      <c r="Z30" s="55">
        <v>2.7186857061700653E-2</v>
      </c>
    </row>
    <row r="31" spans="2:26">
      <c r="B31" s="50" t="s">
        <v>10</v>
      </c>
      <c r="C31" s="61">
        <v>2319.1862419871645</v>
      </c>
      <c r="D31" s="61">
        <v>2425.7517625649893</v>
      </c>
      <c r="E31" s="61">
        <v>2452.9988790905932</v>
      </c>
      <c r="F31" s="61">
        <v>2562.5942922310501</v>
      </c>
      <c r="G31" s="61">
        <v>2807.0153509913262</v>
      </c>
      <c r="H31" s="61">
        <v>2907.863471698879</v>
      </c>
      <c r="I31" s="61">
        <v>3064.7652770495383</v>
      </c>
      <c r="J31" s="61">
        <v>3204.1434700267209</v>
      </c>
      <c r="K31" s="61">
        <v>3118.5312276668278</v>
      </c>
      <c r="L31" s="61">
        <v>2948.4642794894685</v>
      </c>
      <c r="M31" s="61">
        <v>3028.0768800000001</v>
      </c>
      <c r="N31" s="61">
        <v>3204.0890819894453</v>
      </c>
      <c r="O31" s="61">
        <v>3120.5398235163661</v>
      </c>
      <c r="P31" s="61">
        <v>3146.5033813510117</v>
      </c>
      <c r="Q31" s="61">
        <v>3042.64428</v>
      </c>
      <c r="R31" s="61">
        <v>2937.759</v>
      </c>
      <c r="S31" s="61">
        <v>2929.1153092687905</v>
      </c>
      <c r="T31" s="61">
        <v>2989.2304800000002</v>
      </c>
      <c r="U31" s="6"/>
      <c r="V31" s="52">
        <v>2.0523319973434706E-2</v>
      </c>
      <c r="W31" s="61">
        <v>3035.3123588272338</v>
      </c>
      <c r="X31" s="52">
        <v>-1.5181923103636863E-2</v>
      </c>
      <c r="Y31" s="61">
        <v>2969.8395297562638</v>
      </c>
      <c r="Z31" s="52">
        <v>6.5292922561805966E-3</v>
      </c>
    </row>
    <row r="32" spans="2:26">
      <c r="B32" s="53" t="s">
        <v>11</v>
      </c>
      <c r="C32" s="62">
        <v>2225.5091395983945</v>
      </c>
      <c r="D32" s="62">
        <v>2285.5045643611734</v>
      </c>
      <c r="E32" s="62">
        <v>2376.3690571055095</v>
      </c>
      <c r="F32" s="62">
        <v>2457.0109698798601</v>
      </c>
      <c r="G32" s="62">
        <v>2568.3048830904836</v>
      </c>
      <c r="H32" s="62">
        <v>2765.3892938311365</v>
      </c>
      <c r="I32" s="62">
        <v>2875.3624893824208</v>
      </c>
      <c r="J32" s="62">
        <v>2957.2844302127546</v>
      </c>
      <c r="K32" s="62">
        <v>2894.375998540881</v>
      </c>
      <c r="L32" s="62">
        <v>2762.8150753664495</v>
      </c>
      <c r="M32" s="62">
        <v>2879.3930982354609</v>
      </c>
      <c r="N32" s="62">
        <v>2908.6735485842692</v>
      </c>
      <c r="O32" s="62">
        <v>2916.1802074456796</v>
      </c>
      <c r="P32" s="62">
        <v>2843.084134868619</v>
      </c>
      <c r="Q32" s="62">
        <v>2800.6046310203783</v>
      </c>
      <c r="R32" s="62">
        <v>2752.2674400000001</v>
      </c>
      <c r="S32" s="62">
        <v>2738.2407758873201</v>
      </c>
      <c r="T32" s="62">
        <v>2794.9984800000002</v>
      </c>
      <c r="U32" s="6"/>
      <c r="V32" s="55">
        <v>2.0727798889156546E-2</v>
      </c>
      <c r="W32" s="62">
        <v>2810.0754378443989</v>
      </c>
      <c r="X32" s="55">
        <v>-5.3653213865191285E-3</v>
      </c>
      <c r="Y32" s="62">
        <v>2763.7042823025658</v>
      </c>
      <c r="Z32" s="55">
        <v>1.1323280098318511E-2</v>
      </c>
    </row>
    <row r="33" spans="2:29">
      <c r="B33" s="50" t="s">
        <v>12</v>
      </c>
      <c r="C33" s="61">
        <v>2018.8043802647774</v>
      </c>
      <c r="D33" s="61">
        <v>2096.2143321921644</v>
      </c>
      <c r="E33" s="61">
        <v>2182.0563679957177</v>
      </c>
      <c r="F33" s="61">
        <v>2081.758260280666</v>
      </c>
      <c r="G33" s="61">
        <v>2362.1395417509957</v>
      </c>
      <c r="H33" s="61">
        <v>2520.2922773111359</v>
      </c>
      <c r="I33" s="61">
        <v>2640.0279687190782</v>
      </c>
      <c r="J33" s="61">
        <v>2727.8683956586897</v>
      </c>
      <c r="K33" s="61">
        <v>2685.1194060956223</v>
      </c>
      <c r="L33" s="61">
        <v>2611.7234987208008</v>
      </c>
      <c r="M33" s="61">
        <v>2544.6734487443787</v>
      </c>
      <c r="N33" s="61">
        <v>2656.5303570392525</v>
      </c>
      <c r="O33" s="61">
        <v>2643.1731695975136</v>
      </c>
      <c r="P33" s="61">
        <v>2662.3010745082988</v>
      </c>
      <c r="Q33" s="61">
        <v>2528.3730489089012</v>
      </c>
      <c r="R33" s="61">
        <v>2513.3620799999999</v>
      </c>
      <c r="S33" s="61">
        <v>2536.3065774170714</v>
      </c>
      <c r="T33" s="61">
        <v>2572.60284</v>
      </c>
      <c r="U33" s="6"/>
      <c r="V33" s="52">
        <v>1.4310676361487751E-2</v>
      </c>
      <c r="W33" s="61">
        <v>2576.7031900863572</v>
      </c>
      <c r="X33" s="52">
        <v>-1.5913164163156024E-3</v>
      </c>
      <c r="Y33" s="61">
        <v>2526.0139021086575</v>
      </c>
      <c r="Z33" s="52">
        <v>1.8443658545367114E-2</v>
      </c>
    </row>
    <row r="34" spans="2:29">
      <c r="B34" s="53" t="s">
        <v>2</v>
      </c>
      <c r="C34" s="62">
        <v>1769.547143228217</v>
      </c>
      <c r="D34" s="62">
        <v>1893.2809750230558</v>
      </c>
      <c r="E34" s="62">
        <v>1917.8482687582175</v>
      </c>
      <c r="F34" s="62">
        <v>1961.9585280615127</v>
      </c>
      <c r="G34" s="62">
        <v>2144.607809031982</v>
      </c>
      <c r="H34" s="62">
        <v>2235.4891515054737</v>
      </c>
      <c r="I34" s="62">
        <v>2401.9534023837236</v>
      </c>
      <c r="J34" s="62">
        <v>2409.7133484934134</v>
      </c>
      <c r="K34" s="62">
        <v>2358.0723033457298</v>
      </c>
      <c r="L34" s="62">
        <v>2342.3594090461384</v>
      </c>
      <c r="M34" s="62">
        <v>2227.5245820322234</v>
      </c>
      <c r="N34" s="62">
        <v>2399.7829286058241</v>
      </c>
      <c r="O34" s="62">
        <v>2382.8059094706705</v>
      </c>
      <c r="P34" s="62">
        <v>2402.6833676424812</v>
      </c>
      <c r="Q34" s="62">
        <v>2256.8350140685775</v>
      </c>
      <c r="R34" s="62">
        <v>2284.1683200000002</v>
      </c>
      <c r="S34" s="62">
        <v>2257.1647839470897</v>
      </c>
      <c r="T34" s="62">
        <v>2316.2166000000002</v>
      </c>
      <c r="U34" s="6"/>
      <c r="V34" s="55">
        <v>2.6161942837707564E-2</v>
      </c>
      <c r="W34" s="62">
        <v>2316.7314790257637</v>
      </c>
      <c r="X34" s="55">
        <v>-2.2224372156420813E-4</v>
      </c>
      <c r="Y34" s="62">
        <v>2266.0560393385558</v>
      </c>
      <c r="Z34" s="55">
        <v>2.2135622328248283E-2</v>
      </c>
      <c r="AA34" s="37"/>
      <c r="AB34" s="37"/>
      <c r="AC34" s="37"/>
    </row>
    <row r="35" spans="2:29">
      <c r="B35" s="50" t="s">
        <v>3</v>
      </c>
      <c r="C35" s="61">
        <v>1268.6361319268956</v>
      </c>
      <c r="D35" s="61">
        <v>1405.0381003483092</v>
      </c>
      <c r="E35" s="61">
        <v>1566.393873452163</v>
      </c>
      <c r="F35" s="61">
        <v>1634.5674477186219</v>
      </c>
      <c r="G35" s="61">
        <v>1819.7782567430825</v>
      </c>
      <c r="H35" s="61">
        <v>1712.7365577095975</v>
      </c>
      <c r="I35" s="61">
        <v>1916.2085270768291</v>
      </c>
      <c r="J35" s="61">
        <v>1806.9052275795341</v>
      </c>
      <c r="K35" s="61">
        <v>1909.4237525972394</v>
      </c>
      <c r="L35" s="61">
        <v>1854.0098699565713</v>
      </c>
      <c r="M35" s="61">
        <v>1820.1133973997146</v>
      </c>
      <c r="N35" s="61">
        <v>1820.8112732265686</v>
      </c>
      <c r="O35" s="61">
        <v>1821.2448729031159</v>
      </c>
      <c r="P35" s="61">
        <v>1876.5730443082498</v>
      </c>
      <c r="Q35" s="61">
        <v>1722.0991648914348</v>
      </c>
      <c r="R35" s="61">
        <v>1761.68424</v>
      </c>
      <c r="S35" s="61">
        <v>1859.2588999174829</v>
      </c>
      <c r="T35" s="61">
        <v>1811.2134000000001</v>
      </c>
      <c r="U35" s="6"/>
      <c r="V35" s="52">
        <v>-2.5841210129269876E-2</v>
      </c>
      <c r="W35" s="61">
        <v>1808.1720444040566</v>
      </c>
      <c r="X35" s="52">
        <v>1.6820056505995051E-3</v>
      </c>
      <c r="Y35" s="61">
        <v>1781.0141016029727</v>
      </c>
      <c r="Z35" s="52">
        <v>1.6956237668105612E-2</v>
      </c>
      <c r="AA35" s="37"/>
      <c r="AB35" s="37"/>
      <c r="AC35" s="37"/>
    </row>
    <row r="36" spans="2:29">
      <c r="B36" s="53" t="s">
        <v>4</v>
      </c>
      <c r="C36" s="62">
        <v>1107.230668238815</v>
      </c>
      <c r="D36" s="62">
        <v>1417.5330240969497</v>
      </c>
      <c r="E36" s="62">
        <v>1425.8226279255666</v>
      </c>
      <c r="F36" s="62">
        <v>1545.8973383125447</v>
      </c>
      <c r="G36" s="62">
        <v>1686.5704518156565</v>
      </c>
      <c r="H36" s="62">
        <v>1404.6680128743733</v>
      </c>
      <c r="I36" s="62">
        <v>1713.5993157484613</v>
      </c>
      <c r="J36" s="62">
        <v>1698.9888863367755</v>
      </c>
      <c r="K36" s="62">
        <v>1685.3558962827037</v>
      </c>
      <c r="L36" s="62">
        <v>1840.5988506517258</v>
      </c>
      <c r="M36" s="62">
        <v>1813.3815620145906</v>
      </c>
      <c r="N36" s="62">
        <v>1663.5355565025097</v>
      </c>
      <c r="O36" s="62">
        <v>1631.2475769424354</v>
      </c>
      <c r="P36" s="62">
        <v>1791.2416902723805</v>
      </c>
      <c r="Q36" s="62">
        <v>1756.5895039433926</v>
      </c>
      <c r="R36" s="62">
        <v>1762.6554000000001</v>
      </c>
      <c r="S36" s="62">
        <v>1701.4723200000001</v>
      </c>
      <c r="T36" s="62"/>
      <c r="U36" s="6"/>
      <c r="V36" s="55" t="s">
        <v>99</v>
      </c>
      <c r="W36" s="62">
        <v>1728.6412982316419</v>
      </c>
      <c r="X36" s="55" t="s">
        <v>99</v>
      </c>
      <c r="Y36" s="62">
        <v>1740.2390746477977</v>
      </c>
      <c r="Z36" s="55" t="s">
        <v>99</v>
      </c>
      <c r="AA36" s="37"/>
      <c r="AB36" s="37"/>
      <c r="AC36" s="37"/>
    </row>
    <row r="37" spans="2:29">
      <c r="B37" s="50" t="s">
        <v>5</v>
      </c>
      <c r="C37" s="61">
        <v>744.03381785586134</v>
      </c>
      <c r="D37" s="61">
        <v>1076.8859966835983</v>
      </c>
      <c r="E37" s="61">
        <v>925.01676663021726</v>
      </c>
      <c r="F37" s="61">
        <v>1232.5749611401552</v>
      </c>
      <c r="G37" s="61">
        <v>1436.327649930962</v>
      </c>
      <c r="H37" s="61">
        <v>940.86342050683618</v>
      </c>
      <c r="I37" s="61">
        <v>1249.7212096667661</v>
      </c>
      <c r="J37" s="61">
        <v>1355.9092744457146</v>
      </c>
      <c r="K37" s="61">
        <v>1321.3696594239389</v>
      </c>
      <c r="L37" s="61">
        <v>1405.7290475738737</v>
      </c>
      <c r="M37" s="61">
        <v>1446.5397612435302</v>
      </c>
      <c r="N37" s="61">
        <v>1324.4918747264778</v>
      </c>
      <c r="O37" s="61">
        <v>1317.2153065157486</v>
      </c>
      <c r="P37" s="61">
        <v>1470.3446567516578</v>
      </c>
      <c r="Q37" s="61">
        <v>1388.197721405571</v>
      </c>
      <c r="R37" s="61">
        <v>1481.5439626121745</v>
      </c>
      <c r="S37" s="61">
        <v>1420.5894909240437</v>
      </c>
      <c r="T37" s="61"/>
      <c r="U37" s="6"/>
      <c r="V37" s="52" t="s">
        <v>99</v>
      </c>
      <c r="W37" s="61">
        <v>1415.578227641839</v>
      </c>
      <c r="X37" s="52" t="s">
        <v>99</v>
      </c>
      <c r="Y37" s="61">
        <v>1430.1103916472632</v>
      </c>
      <c r="Z37" s="52" t="s">
        <v>99</v>
      </c>
      <c r="AA37" s="37"/>
      <c r="AB37" s="37"/>
      <c r="AC37" s="37"/>
    </row>
    <row r="38" spans="2:29">
      <c r="B38" s="53" t="s">
        <v>0</v>
      </c>
      <c r="C38" s="62">
        <v>373.08304726651392</v>
      </c>
      <c r="D38" s="62">
        <v>442.66441490230943</v>
      </c>
      <c r="E38" s="62">
        <v>478.97065640543076</v>
      </c>
      <c r="F38" s="62">
        <v>688.57944127882377</v>
      </c>
      <c r="G38" s="62">
        <v>778.98148675579716</v>
      </c>
      <c r="H38" s="62">
        <v>563.74209550736441</v>
      </c>
      <c r="I38" s="62">
        <v>698.68839482082888</v>
      </c>
      <c r="J38" s="62">
        <v>773.46536181375041</v>
      </c>
      <c r="K38" s="62">
        <v>800.65610019843257</v>
      </c>
      <c r="L38" s="62">
        <v>794.69637502562784</v>
      </c>
      <c r="M38" s="62">
        <v>844.01710093013435</v>
      </c>
      <c r="N38" s="62">
        <v>843.11680190156267</v>
      </c>
      <c r="O38" s="62">
        <v>879.23773395046476</v>
      </c>
      <c r="P38" s="62">
        <v>946.14690125582229</v>
      </c>
      <c r="Q38" s="62">
        <v>884.40509712432606</v>
      </c>
      <c r="R38" s="62">
        <v>949.70400462064015</v>
      </c>
      <c r="S38" s="62">
        <v>890.55372</v>
      </c>
      <c r="T38" s="62"/>
      <c r="U38" s="6"/>
      <c r="V38" s="55" t="s">
        <v>99</v>
      </c>
      <c r="W38" s="62">
        <v>910.00949139025067</v>
      </c>
      <c r="X38" s="55" t="s">
        <v>99</v>
      </c>
      <c r="Y38" s="62">
        <v>908.22094058165533</v>
      </c>
      <c r="Z38" s="55" t="s">
        <v>99</v>
      </c>
      <c r="AA38" s="37"/>
      <c r="AB38" s="37"/>
      <c r="AC38" s="37"/>
    </row>
    <row r="39" spans="2:29">
      <c r="B39" s="56" t="s">
        <v>1</v>
      </c>
      <c r="C39" s="63">
        <v>14792.14616929958</v>
      </c>
      <c r="D39" s="63">
        <v>16103.672600041995</v>
      </c>
      <c r="E39" s="63">
        <v>16523.397775472269</v>
      </c>
      <c r="F39" s="63">
        <v>17379.1589393549</v>
      </c>
      <c r="G39" s="63">
        <v>19172.044640273438</v>
      </c>
      <c r="H39" s="63">
        <v>18916.608589165451</v>
      </c>
      <c r="I39" s="63">
        <v>20689.317214747949</v>
      </c>
      <c r="J39" s="63">
        <v>21278.129161874163</v>
      </c>
      <c r="K39" s="63">
        <v>20947.800941565809</v>
      </c>
      <c r="L39" s="63">
        <v>20727.343830884558</v>
      </c>
      <c r="M39" s="63">
        <v>20756.832760604637</v>
      </c>
      <c r="N39" s="63">
        <v>21214.663399876772</v>
      </c>
      <c r="O39" s="63">
        <v>21137.866660482683</v>
      </c>
      <c r="P39" s="63">
        <v>21695.775085745026</v>
      </c>
      <c r="Q39" s="63">
        <v>20776.310308835971</v>
      </c>
      <c r="R39" s="63">
        <v>20675.45972723281</v>
      </c>
      <c r="S39" s="63">
        <v>20522.005963657713</v>
      </c>
      <c r="T39" s="63">
        <v>16908.62511993523</v>
      </c>
      <c r="U39" s="6"/>
      <c r="V39" s="158">
        <v>2.908632532586454E-2</v>
      </c>
      <c r="W39" s="63">
        <v>20961.483549190842</v>
      </c>
      <c r="X39" s="158">
        <v>8.2686150906454078E-3</v>
      </c>
      <c r="Y39" s="63">
        <v>20657.925333242165</v>
      </c>
      <c r="Z39" s="158">
        <v>2.1645184069695241E-2</v>
      </c>
      <c r="AA39" s="37"/>
      <c r="AB39" s="37"/>
      <c r="AC39" s="37"/>
    </row>
    <row r="40" spans="2:29">
      <c r="B40" s="44"/>
      <c r="C40" s="6"/>
      <c r="D40" s="6"/>
      <c r="E40" s="6"/>
      <c r="F40" s="6"/>
      <c r="G40" s="6"/>
      <c r="H40" s="6"/>
      <c r="I40" s="6"/>
      <c r="J40" s="6"/>
      <c r="K40" s="6"/>
      <c r="L40" s="6"/>
      <c r="M40" s="6"/>
      <c r="N40" s="6"/>
      <c r="O40" s="6"/>
      <c r="P40" s="6"/>
      <c r="Q40" s="6"/>
      <c r="R40" s="6"/>
      <c r="S40" s="6"/>
      <c r="T40" s="6"/>
      <c r="U40" s="6"/>
      <c r="V40" s="6"/>
      <c r="W40" s="6"/>
      <c r="X40" s="37"/>
      <c r="Y40" s="37"/>
      <c r="Z40" s="37"/>
      <c r="AA40" s="37"/>
      <c r="AB40" s="37"/>
      <c r="AC40" s="37"/>
    </row>
    <row r="41" spans="2:29">
      <c r="B41" s="6"/>
      <c r="C41" s="6"/>
      <c r="D41" s="6"/>
      <c r="E41" s="6"/>
      <c r="F41" s="6"/>
      <c r="G41" s="6"/>
      <c r="H41" s="6"/>
      <c r="I41" s="6"/>
      <c r="J41" s="64"/>
      <c r="K41" s="64"/>
      <c r="L41" s="64"/>
      <c r="M41" s="64"/>
      <c r="N41" s="64"/>
      <c r="O41" s="64"/>
      <c r="P41" s="64"/>
      <c r="Q41" s="64"/>
      <c r="R41" s="64"/>
      <c r="S41" s="43"/>
      <c r="T41" s="43"/>
      <c r="U41" s="6"/>
      <c r="V41" s="6"/>
      <c r="W41" s="37"/>
      <c r="X41" s="37"/>
      <c r="Y41" s="37"/>
      <c r="Z41" s="37"/>
      <c r="AA41" s="37"/>
      <c r="AB41" s="37"/>
      <c r="AC41" s="37"/>
    </row>
    <row r="42" spans="2:29">
      <c r="B42" s="39" t="s">
        <v>68</v>
      </c>
      <c r="E42" s="128" t="s">
        <v>96</v>
      </c>
      <c r="K42" s="46"/>
      <c r="L42" s="65"/>
      <c r="M42" s="65"/>
      <c r="N42" s="65"/>
      <c r="O42" s="65"/>
      <c r="P42" s="65"/>
      <c r="Q42" s="65"/>
      <c r="R42" s="65"/>
      <c r="S42" s="65"/>
      <c r="T42" s="65"/>
      <c r="U42" s="66"/>
      <c r="V42" s="66"/>
      <c r="W42" s="66"/>
      <c r="X42" s="66"/>
      <c r="Y42" s="66"/>
      <c r="Z42" s="3"/>
      <c r="AA42" s="37"/>
      <c r="AB42" s="37"/>
      <c r="AC42" s="37"/>
    </row>
    <row r="43" spans="2:29" ht="31">
      <c r="B43" s="47"/>
      <c r="C43" s="47" t="s">
        <v>18</v>
      </c>
      <c r="D43" s="47" t="s">
        <v>19</v>
      </c>
      <c r="E43" s="47" t="s">
        <v>20</v>
      </c>
      <c r="F43" s="47" t="s">
        <v>21</v>
      </c>
      <c r="G43" s="47" t="s">
        <v>22</v>
      </c>
      <c r="H43" s="47" t="s">
        <v>23</v>
      </c>
      <c r="I43" s="47" t="s">
        <v>24</v>
      </c>
      <c r="J43" s="47" t="s">
        <v>25</v>
      </c>
      <c r="K43" s="47" t="s">
        <v>26</v>
      </c>
      <c r="L43" s="47" t="s">
        <v>28</v>
      </c>
      <c r="M43" s="47" t="s">
        <v>29</v>
      </c>
      <c r="N43" s="47" t="s">
        <v>48</v>
      </c>
      <c r="O43" s="47" t="s">
        <v>57</v>
      </c>
      <c r="P43" s="47" t="s">
        <v>92</v>
      </c>
      <c r="Q43" s="47" t="s">
        <v>97</v>
      </c>
      <c r="R43" s="47" t="s">
        <v>98</v>
      </c>
      <c r="S43" s="47" t="s">
        <v>102</v>
      </c>
      <c r="T43" s="47" t="s">
        <v>103</v>
      </c>
      <c r="U43" s="66"/>
      <c r="V43" s="49" t="s">
        <v>70</v>
      </c>
      <c r="W43" s="49" t="s">
        <v>43</v>
      </c>
      <c r="X43" s="49" t="s">
        <v>71</v>
      </c>
      <c r="Y43" s="49" t="s">
        <v>44</v>
      </c>
      <c r="Z43" s="49" t="s">
        <v>72</v>
      </c>
      <c r="AA43" s="37"/>
      <c r="AB43" s="37"/>
      <c r="AC43" s="37"/>
    </row>
    <row r="44" spans="2:29">
      <c r="B44" s="50" t="s">
        <v>6</v>
      </c>
      <c r="C44" s="61">
        <v>95.333069345051669</v>
      </c>
      <c r="D44" s="61">
        <v>97.130708279832788</v>
      </c>
      <c r="E44" s="61">
        <v>89.564549690124451</v>
      </c>
      <c r="F44" s="61">
        <v>93.714067490280058</v>
      </c>
      <c r="G44" s="61">
        <v>123.23076788351953</v>
      </c>
      <c r="H44" s="61">
        <v>126.97057859696753</v>
      </c>
      <c r="I44" s="61">
        <v>118.09969528787508</v>
      </c>
      <c r="J44" s="61">
        <v>131.63236244038865</v>
      </c>
      <c r="K44" s="61">
        <v>143.12133824845793</v>
      </c>
      <c r="L44" s="61">
        <v>143.02268936697442</v>
      </c>
      <c r="M44" s="61">
        <v>172.86648</v>
      </c>
      <c r="N44" s="61">
        <v>192.3489793245125</v>
      </c>
      <c r="O44" s="61">
        <v>219.1029627855352</v>
      </c>
      <c r="P44" s="61">
        <v>223.54806007840247</v>
      </c>
      <c r="Q44" s="61">
        <v>227.66268184945238</v>
      </c>
      <c r="R44" s="61">
        <v>227.25144</v>
      </c>
      <c r="S44" s="61">
        <v>223.59481015234519</v>
      </c>
      <c r="T44" s="61">
        <v>221.1828399352311</v>
      </c>
      <c r="U44" s="6"/>
      <c r="V44" s="52">
        <v>-1.0787237035916442E-2</v>
      </c>
      <c r="W44" s="61">
        <v>224.23199097314705</v>
      </c>
      <c r="X44" s="52">
        <v>-1.3598198119201932E-2</v>
      </c>
      <c r="Y44" s="61">
        <v>226.16964400059919</v>
      </c>
      <c r="Z44" s="52">
        <v>-2.2048953949606376E-2</v>
      </c>
      <c r="AA44" s="37"/>
      <c r="AB44" s="37"/>
      <c r="AC44" s="37"/>
    </row>
    <row r="45" spans="2:29">
      <c r="B45" s="53" t="s">
        <v>7</v>
      </c>
      <c r="C45" s="62">
        <v>230.84655236149229</v>
      </c>
      <c r="D45" s="62">
        <v>247.56833917210889</v>
      </c>
      <c r="E45" s="62">
        <v>226.55188016764151</v>
      </c>
      <c r="F45" s="62">
        <v>238.1870106257808</v>
      </c>
      <c r="G45" s="62">
        <v>280.16287906321514</v>
      </c>
      <c r="H45" s="62">
        <v>316.25116644732663</v>
      </c>
      <c r="I45" s="62">
        <v>298.02083473874632</v>
      </c>
      <c r="J45" s="62">
        <v>321.20625598777548</v>
      </c>
      <c r="K45" s="62">
        <v>365.74060800947336</v>
      </c>
      <c r="L45" s="62">
        <v>367.36501331240777</v>
      </c>
      <c r="M45" s="62">
        <v>413.71415999999999</v>
      </c>
      <c r="N45" s="62">
        <v>446.39851695897426</v>
      </c>
      <c r="O45" s="62">
        <v>485.03776631632957</v>
      </c>
      <c r="P45" s="62">
        <v>501.74435806060706</v>
      </c>
      <c r="Q45" s="62">
        <v>524.23392198072781</v>
      </c>
      <c r="R45" s="62">
        <v>506.94551999999999</v>
      </c>
      <c r="S45" s="62">
        <v>500.92353721819916</v>
      </c>
      <c r="T45" s="62">
        <v>522.24243993523112</v>
      </c>
      <c r="U45" s="6"/>
      <c r="V45" s="55">
        <v>4.255919543214759E-2</v>
      </c>
      <c r="W45" s="62">
        <v>503.77702071517268</v>
      </c>
      <c r="X45" s="55">
        <v>3.6653952960864489E-2</v>
      </c>
      <c r="Y45" s="62">
        <v>510.70099306630908</v>
      </c>
      <c r="Z45" s="55">
        <v>2.2599225428612923E-2</v>
      </c>
      <c r="AA45" s="37"/>
      <c r="AB45" s="37"/>
      <c r="AC45" s="37"/>
    </row>
    <row r="46" spans="2:29">
      <c r="B46" s="50" t="s">
        <v>8</v>
      </c>
      <c r="C46" s="61">
        <v>1119.0868075054982</v>
      </c>
      <c r="D46" s="61">
        <v>1146.5380394690978</v>
      </c>
      <c r="E46" s="61">
        <v>1158.0317762258539</v>
      </c>
      <c r="F46" s="61">
        <v>1212.540276498499</v>
      </c>
      <c r="G46" s="61">
        <v>1316.2783418490903</v>
      </c>
      <c r="H46" s="61">
        <v>1499.3403072101012</v>
      </c>
      <c r="I46" s="61">
        <v>1589.2839385381108</v>
      </c>
      <c r="J46" s="61">
        <v>1670.9043466357969</v>
      </c>
      <c r="K46" s="61">
        <v>1704.9896600542775</v>
      </c>
      <c r="L46" s="61">
        <v>1670.9376680292867</v>
      </c>
      <c r="M46" s="61">
        <v>1697.0492900046031</v>
      </c>
      <c r="N46" s="61">
        <v>1789.4436089785072</v>
      </c>
      <c r="O46" s="61">
        <v>1839.1061733250158</v>
      </c>
      <c r="P46" s="61">
        <v>1927.3497527129441</v>
      </c>
      <c r="Q46" s="61">
        <v>1881.3625640474625</v>
      </c>
      <c r="R46" s="61">
        <v>1797.61716</v>
      </c>
      <c r="S46" s="61">
        <v>1764.6445160581993</v>
      </c>
      <c r="T46" s="61">
        <v>1899.3473199352311</v>
      </c>
      <c r="U46" s="6"/>
      <c r="V46" s="52">
        <v>7.6334243328467277E-2</v>
      </c>
      <c r="W46" s="61">
        <v>1842.0160332287244</v>
      </c>
      <c r="X46" s="52">
        <v>3.112420612648803E-2</v>
      </c>
      <c r="Y46" s="61">
        <v>1814.5414133685542</v>
      </c>
      <c r="Z46" s="52">
        <v>4.6736826143439325E-2</v>
      </c>
    </row>
    <row r="47" spans="2:29">
      <c r="B47" s="53" t="s">
        <v>9</v>
      </c>
      <c r="C47" s="62">
        <v>2966.1155989329391</v>
      </c>
      <c r="D47" s="62">
        <v>3060.7994298694443</v>
      </c>
      <c r="E47" s="62">
        <v>3197.9212781088513</v>
      </c>
      <c r="F47" s="62">
        <v>3214.2177004516634</v>
      </c>
      <c r="G47" s="62">
        <v>3568.3192101631521</v>
      </c>
      <c r="H47" s="62">
        <v>3865.5643082206552</v>
      </c>
      <c r="I47" s="62">
        <v>4128.9906299003042</v>
      </c>
      <c r="J47" s="62">
        <v>4343.8507673068107</v>
      </c>
      <c r="K47" s="62">
        <v>4174.8965974144321</v>
      </c>
      <c r="L47" s="62">
        <v>4166.9474250539015</v>
      </c>
      <c r="M47" s="62">
        <v>4153.1129300046032</v>
      </c>
      <c r="N47" s="62">
        <v>4393.6319773008618</v>
      </c>
      <c r="O47" s="62">
        <v>4426.2220601406898</v>
      </c>
      <c r="P47" s="62">
        <v>4556.8968347865039</v>
      </c>
      <c r="Q47" s="62">
        <v>4396.5618474733892</v>
      </c>
      <c r="R47" s="62">
        <v>4232.3152799999998</v>
      </c>
      <c r="S47" s="62">
        <v>4189.3040862959115</v>
      </c>
      <c r="T47" s="62">
        <v>4424.3633199352316</v>
      </c>
      <c r="U47" s="6"/>
      <c r="V47" s="55">
        <v>5.6109374921779587E-2</v>
      </c>
      <c r="W47" s="62">
        <v>4360.2600217392992</v>
      </c>
      <c r="X47" s="55">
        <v>1.4701714548290168E-2</v>
      </c>
      <c r="Y47" s="62">
        <v>4272.7270712564332</v>
      </c>
      <c r="Z47" s="55">
        <v>3.5489336470585497E-2</v>
      </c>
    </row>
    <row r="48" spans="2:29">
      <c r="B48" s="50" t="s">
        <v>10</v>
      </c>
      <c r="C48" s="61">
        <v>5285.3018409201031</v>
      </c>
      <c r="D48" s="61">
        <v>5486.5511924344337</v>
      </c>
      <c r="E48" s="61">
        <v>5650.9201571994445</v>
      </c>
      <c r="F48" s="61">
        <v>5776.811992682713</v>
      </c>
      <c r="G48" s="61">
        <v>6375.3345611544783</v>
      </c>
      <c r="H48" s="61">
        <v>6773.4277799195343</v>
      </c>
      <c r="I48" s="61">
        <v>7193.755906949842</v>
      </c>
      <c r="J48" s="61">
        <v>7547.9942373335316</v>
      </c>
      <c r="K48" s="61">
        <v>7293.4278250812604</v>
      </c>
      <c r="L48" s="61">
        <v>7115.4117045433704</v>
      </c>
      <c r="M48" s="61">
        <v>7181.1898100046037</v>
      </c>
      <c r="N48" s="61">
        <v>7597.7210592903066</v>
      </c>
      <c r="O48" s="61">
        <v>7546.7618836570564</v>
      </c>
      <c r="P48" s="61">
        <v>7703.4002161375156</v>
      </c>
      <c r="Q48" s="61">
        <v>7439.2061274733896</v>
      </c>
      <c r="R48" s="61">
        <v>7170.0742799999998</v>
      </c>
      <c r="S48" s="61">
        <v>7118.4193955647024</v>
      </c>
      <c r="T48" s="61">
        <v>7413.5937999352318</v>
      </c>
      <c r="U48" s="6"/>
      <c r="V48" s="52">
        <v>4.1466284573573375E-2</v>
      </c>
      <c r="W48" s="61">
        <v>7395.572380566533</v>
      </c>
      <c r="X48" s="52">
        <v>2.4367849358155613E-3</v>
      </c>
      <c r="Y48" s="61">
        <v>7242.5666010126979</v>
      </c>
      <c r="Z48" s="52">
        <v>2.3614169995843648E-2</v>
      </c>
    </row>
    <row r="49" spans="2:26">
      <c r="B49" s="53" t="s">
        <v>11</v>
      </c>
      <c r="C49" s="62">
        <v>7510.8109805184977</v>
      </c>
      <c r="D49" s="62">
        <v>7772.0557567956075</v>
      </c>
      <c r="E49" s="62">
        <v>8027.2892143049539</v>
      </c>
      <c r="F49" s="62">
        <v>8233.8229625625736</v>
      </c>
      <c r="G49" s="62">
        <v>8943.6394442449619</v>
      </c>
      <c r="H49" s="62">
        <v>9538.8170737506698</v>
      </c>
      <c r="I49" s="62">
        <v>10069.118396332262</v>
      </c>
      <c r="J49" s="62">
        <v>10505.278667546287</v>
      </c>
      <c r="K49" s="62">
        <v>10187.803823622142</v>
      </c>
      <c r="L49" s="62">
        <v>9878.226779909819</v>
      </c>
      <c r="M49" s="62">
        <v>10060.582908240065</v>
      </c>
      <c r="N49" s="62">
        <v>10506.394607874576</v>
      </c>
      <c r="O49" s="62">
        <v>10462.942091102736</v>
      </c>
      <c r="P49" s="62">
        <v>10546.484351006135</v>
      </c>
      <c r="Q49" s="62">
        <v>10239.810758493768</v>
      </c>
      <c r="R49" s="62">
        <v>9922.3417200000004</v>
      </c>
      <c r="S49" s="62">
        <v>9856.660171452022</v>
      </c>
      <c r="T49" s="62">
        <v>10208.592279935232</v>
      </c>
      <c r="U49" s="6"/>
      <c r="V49" s="55">
        <v>3.5705005789132827E-2</v>
      </c>
      <c r="W49" s="62">
        <v>10205.647818410933</v>
      </c>
      <c r="X49" s="55">
        <v>2.8851294662435301E-4</v>
      </c>
      <c r="Y49" s="62">
        <v>10006.270883315263</v>
      </c>
      <c r="Z49" s="55">
        <v>2.0219460274389034E-2</v>
      </c>
    </row>
    <row r="50" spans="2:26">
      <c r="B50" s="50" t="s">
        <v>12</v>
      </c>
      <c r="C50" s="61">
        <v>9529.6153607832748</v>
      </c>
      <c r="D50" s="61">
        <v>9868.2700889877724</v>
      </c>
      <c r="E50" s="61">
        <v>10209.345582300672</v>
      </c>
      <c r="F50" s="61">
        <v>10315.581222843241</v>
      </c>
      <c r="G50" s="61">
        <v>11305.778985995958</v>
      </c>
      <c r="H50" s="61">
        <v>12059.109351061805</v>
      </c>
      <c r="I50" s="61">
        <v>12709.14636505134</v>
      </c>
      <c r="J50" s="61">
        <v>13233.147063204977</v>
      </c>
      <c r="K50" s="61">
        <v>12872.923229717764</v>
      </c>
      <c r="L50" s="61">
        <v>12489.95027863062</v>
      </c>
      <c r="M50" s="61">
        <v>12605.256356984444</v>
      </c>
      <c r="N50" s="61">
        <v>13162.924964913829</v>
      </c>
      <c r="O50" s="61">
        <v>13106.11526070025</v>
      </c>
      <c r="P50" s="61">
        <v>13208.785425514434</v>
      </c>
      <c r="Q50" s="61">
        <v>12768.183807402669</v>
      </c>
      <c r="R50" s="61">
        <v>12435.703799999999</v>
      </c>
      <c r="S50" s="61">
        <v>12392.966748869094</v>
      </c>
      <c r="T50" s="61">
        <v>12781.195119935232</v>
      </c>
      <c r="U50" s="6"/>
      <c r="V50" s="52">
        <v>3.1326507924469782E-2</v>
      </c>
      <c r="W50" s="61">
        <v>12782.35100849729</v>
      </c>
      <c r="X50" s="52">
        <v>-9.0428479181170474E-5</v>
      </c>
      <c r="Y50" s="61">
        <v>12532.284785423923</v>
      </c>
      <c r="Z50" s="52">
        <v>1.986152874540581E-2</v>
      </c>
    </row>
    <row r="51" spans="2:26">
      <c r="B51" s="53" t="s">
        <v>2</v>
      </c>
      <c r="C51" s="62">
        <v>11299.162504011492</v>
      </c>
      <c r="D51" s="62">
        <v>11761.551064010828</v>
      </c>
      <c r="E51" s="62">
        <v>12127.19385105889</v>
      </c>
      <c r="F51" s="62">
        <v>12277.539750904753</v>
      </c>
      <c r="G51" s="62">
        <v>13450.38679502794</v>
      </c>
      <c r="H51" s="62">
        <v>14294.598502567278</v>
      </c>
      <c r="I51" s="62">
        <v>15111.099767435064</v>
      </c>
      <c r="J51" s="62">
        <v>15642.86041169839</v>
      </c>
      <c r="K51" s="62">
        <v>15230.995533063495</v>
      </c>
      <c r="L51" s="62">
        <v>14832.309687676759</v>
      </c>
      <c r="M51" s="62">
        <v>14832.780939016668</v>
      </c>
      <c r="N51" s="62">
        <v>15562.707893519653</v>
      </c>
      <c r="O51" s="62">
        <v>15488.921170170921</v>
      </c>
      <c r="P51" s="62">
        <v>15611.468793156915</v>
      </c>
      <c r="Q51" s="62">
        <v>15025.018821471247</v>
      </c>
      <c r="R51" s="62">
        <v>14719.87212</v>
      </c>
      <c r="S51" s="62">
        <v>14650.131532816184</v>
      </c>
      <c r="T51" s="62">
        <v>15097.411719935231</v>
      </c>
      <c r="U51" s="6"/>
      <c r="V51" s="55">
        <v>3.0530796676954353E-2</v>
      </c>
      <c r="W51" s="62">
        <v>15099.082487523052</v>
      </c>
      <c r="X51" s="55">
        <v>-1.1065358369966027E-4</v>
      </c>
      <c r="Y51" s="62">
        <v>14798.340824762476</v>
      </c>
      <c r="Z51" s="55">
        <v>2.0209758561061886E-2</v>
      </c>
    </row>
    <row r="52" spans="2:26">
      <c r="B52" s="50" t="s">
        <v>3</v>
      </c>
      <c r="C52" s="61">
        <v>12567.798635938389</v>
      </c>
      <c r="D52" s="61">
        <v>13166.589164359137</v>
      </c>
      <c r="E52" s="61">
        <v>13693.587724511053</v>
      </c>
      <c r="F52" s="61">
        <v>13912.107198623375</v>
      </c>
      <c r="G52" s="61">
        <v>15270.165051771022</v>
      </c>
      <c r="H52" s="61">
        <v>16007.335060276875</v>
      </c>
      <c r="I52" s="61">
        <v>17027.308294511891</v>
      </c>
      <c r="J52" s="61">
        <v>17449.765639277924</v>
      </c>
      <c r="K52" s="61">
        <v>17140.419285660733</v>
      </c>
      <c r="L52" s="61">
        <v>16686.319557633331</v>
      </c>
      <c r="M52" s="61">
        <v>16652.894336416382</v>
      </c>
      <c r="N52" s="61">
        <v>17383.51916674622</v>
      </c>
      <c r="O52" s="61">
        <v>17310.166043074038</v>
      </c>
      <c r="P52" s="61">
        <v>17488.041837465164</v>
      </c>
      <c r="Q52" s="61">
        <v>16747.117986362682</v>
      </c>
      <c r="R52" s="61">
        <v>16481.556359999999</v>
      </c>
      <c r="S52" s="61">
        <v>16509.390432733668</v>
      </c>
      <c r="T52" s="61">
        <v>16908.62511993523</v>
      </c>
      <c r="U52" s="6"/>
      <c r="V52" s="52">
        <v>2.41822790991717E-2</v>
      </c>
      <c r="W52" s="61">
        <v>16907.254531927108</v>
      </c>
      <c r="X52" s="52">
        <v>8.1065083957554407E-5</v>
      </c>
      <c r="Y52" s="61">
        <v>16579.354926365446</v>
      </c>
      <c r="Z52" s="52">
        <v>1.9860253612530965E-2</v>
      </c>
    </row>
    <row r="53" spans="2:26">
      <c r="B53" s="53" t="s">
        <v>4</v>
      </c>
      <c r="C53" s="62">
        <v>13675.029304177204</v>
      </c>
      <c r="D53" s="62">
        <v>14584.122188456087</v>
      </c>
      <c r="E53" s="62">
        <v>15119.41035243662</v>
      </c>
      <c r="F53" s="62">
        <v>15458.00453693592</v>
      </c>
      <c r="G53" s="62">
        <v>16956.735503586679</v>
      </c>
      <c r="H53" s="62">
        <v>17412.003073151249</v>
      </c>
      <c r="I53" s="62">
        <v>18740.907610260354</v>
      </c>
      <c r="J53" s="62">
        <v>19148.754525614699</v>
      </c>
      <c r="K53" s="62">
        <v>18825.775181943438</v>
      </c>
      <c r="L53" s="62">
        <v>18526.918408285055</v>
      </c>
      <c r="M53" s="62">
        <v>18466.275898430973</v>
      </c>
      <c r="N53" s="62">
        <v>19047.05472324873</v>
      </c>
      <c r="O53" s="62">
        <v>18941.413620016472</v>
      </c>
      <c r="P53" s="62">
        <v>19279.283527737545</v>
      </c>
      <c r="Q53" s="62">
        <v>18503.707490306075</v>
      </c>
      <c r="R53" s="62">
        <v>18244.211759999998</v>
      </c>
      <c r="S53" s="62">
        <v>18210.862752733668</v>
      </c>
      <c r="T53" s="62"/>
      <c r="U53" s="6"/>
      <c r="V53" s="55" t="s">
        <v>99</v>
      </c>
      <c r="W53" s="62">
        <v>18635.895830158748</v>
      </c>
      <c r="X53" s="55" t="s">
        <v>99</v>
      </c>
      <c r="Y53" s="62">
        <v>18319.594001013247</v>
      </c>
      <c r="Z53" s="55" t="s">
        <v>99</v>
      </c>
    </row>
    <row r="54" spans="2:26">
      <c r="B54" s="50" t="s">
        <v>5</v>
      </c>
      <c r="C54" s="61">
        <v>14419.063122033065</v>
      </c>
      <c r="D54" s="61">
        <v>15661.008185139686</v>
      </c>
      <c r="E54" s="61">
        <v>16044.427119066837</v>
      </c>
      <c r="F54" s="61">
        <v>16690.579498076077</v>
      </c>
      <c r="G54" s="61">
        <v>18393.06315351764</v>
      </c>
      <c r="H54" s="61">
        <v>18352.866493658086</v>
      </c>
      <c r="I54" s="61">
        <v>19990.628819927118</v>
      </c>
      <c r="J54" s="61">
        <v>20504.663800060414</v>
      </c>
      <c r="K54" s="61">
        <v>20147.144841367375</v>
      </c>
      <c r="L54" s="61">
        <v>19932.647455858929</v>
      </c>
      <c r="M54" s="61">
        <v>19912.815659674503</v>
      </c>
      <c r="N54" s="61">
        <v>20371.546597975208</v>
      </c>
      <c r="O54" s="61">
        <v>20258.628926532219</v>
      </c>
      <c r="P54" s="61">
        <v>20749.628184489204</v>
      </c>
      <c r="Q54" s="61">
        <v>19891.905211711644</v>
      </c>
      <c r="R54" s="61">
        <v>19725.755722612172</v>
      </c>
      <c r="S54" s="61">
        <v>19631.452243657714</v>
      </c>
      <c r="T54" s="61"/>
      <c r="U54" s="6"/>
      <c r="V54" s="52" t="s">
        <v>99</v>
      </c>
      <c r="W54" s="61">
        <v>20051.474057800588</v>
      </c>
      <c r="X54" s="52" t="s">
        <v>99</v>
      </c>
      <c r="Y54" s="61">
        <v>19749.704392660511</v>
      </c>
      <c r="Z54" s="52" t="s">
        <v>99</v>
      </c>
    </row>
    <row r="55" spans="2:26">
      <c r="B55" s="53" t="s">
        <v>0</v>
      </c>
      <c r="C55" s="62">
        <v>14792.14616929958</v>
      </c>
      <c r="D55" s="62">
        <v>16103.672600041995</v>
      </c>
      <c r="E55" s="62">
        <v>16523.397775472269</v>
      </c>
      <c r="F55" s="62">
        <v>17379.1589393549</v>
      </c>
      <c r="G55" s="62">
        <v>19172.044640273438</v>
      </c>
      <c r="H55" s="62">
        <v>18916.608589165451</v>
      </c>
      <c r="I55" s="62">
        <v>20689.317214747949</v>
      </c>
      <c r="J55" s="62">
        <v>21278.129161874163</v>
      </c>
      <c r="K55" s="62">
        <v>20947.800941565809</v>
      </c>
      <c r="L55" s="62">
        <v>20727.343830884558</v>
      </c>
      <c r="M55" s="62">
        <v>20756.832760604637</v>
      </c>
      <c r="N55" s="62">
        <v>21214.663399876772</v>
      </c>
      <c r="O55" s="62">
        <v>21137.866660482683</v>
      </c>
      <c r="P55" s="62">
        <v>21695.775085745026</v>
      </c>
      <c r="Q55" s="62">
        <v>20776.310308835971</v>
      </c>
      <c r="R55" s="62">
        <v>20675.45972723281</v>
      </c>
      <c r="S55" s="62">
        <v>20522.005963657713</v>
      </c>
      <c r="T55" s="62"/>
      <c r="U55" s="6"/>
      <c r="V55" s="55" t="s">
        <v>99</v>
      </c>
      <c r="W55" s="62">
        <v>20961.483549190842</v>
      </c>
      <c r="X55" s="55" t="s">
        <v>99</v>
      </c>
      <c r="Y55" s="62">
        <v>20657.925333242165</v>
      </c>
      <c r="Z55" s="55" t="s">
        <v>99</v>
      </c>
    </row>
    <row r="56" spans="2:26">
      <c r="B56" s="81"/>
    </row>
    <row r="57" spans="2:26">
      <c r="B57" s="81"/>
    </row>
    <row r="58" spans="2:26">
      <c r="B58" s="81"/>
      <c r="J58" s="66"/>
      <c r="K58" s="66"/>
      <c r="L58" s="66"/>
      <c r="M58" s="66"/>
    </row>
    <row r="59" spans="2:26">
      <c r="B59" s="81"/>
    </row>
    <row r="60" spans="2:26">
      <c r="B60" s="81"/>
    </row>
    <row r="61" spans="2:26">
      <c r="B61" s="81"/>
    </row>
    <row r="62" spans="2:26">
      <c r="B62" s="81"/>
    </row>
    <row r="63" spans="2:26">
      <c r="B63" s="81"/>
    </row>
    <row r="64" spans="2:26">
      <c r="B64" s="81"/>
    </row>
    <row r="65" spans="2:2">
      <c r="B65" s="38"/>
    </row>
  </sheetData>
  <phoneticPr fontId="50" type="noConversion"/>
  <hyperlinks>
    <hyperlink ref="A4" r:id="rId1" xr:uid="{00000000-0004-0000-0600-000000000000}"/>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AA64"/>
  <sheetViews>
    <sheetView zoomScale="50" zoomScaleNormal="50" workbookViewId="0">
      <selection activeCell="AD51" sqref="AD51"/>
    </sheetView>
  </sheetViews>
  <sheetFormatPr defaultColWidth="9" defaultRowHeight="15.5"/>
  <cols>
    <col min="1" max="1" width="14.58203125" style="37" customWidth="1"/>
    <col min="2" max="2" width="16.75" style="37" customWidth="1"/>
    <col min="3" max="20" width="9" style="37" customWidth="1"/>
    <col min="21" max="21" width="12.25" style="82" bestFit="1" customWidth="1"/>
    <col min="22" max="23" width="16.58203125" style="82" customWidth="1"/>
    <col min="24" max="24" width="17.25" style="82" customWidth="1"/>
    <col min="25" max="25" width="17.25" style="37" customWidth="1"/>
    <col min="26" max="26" width="12.25" style="37" customWidth="1"/>
    <col min="27" max="16384" width="9" style="37"/>
  </cols>
  <sheetData>
    <row r="3" spans="1:27" ht="20">
      <c r="A3" s="72" t="s">
        <v>75</v>
      </c>
    </row>
    <row r="4" spans="1:27">
      <c r="A4" s="42" t="s">
        <v>81</v>
      </c>
    </row>
    <row r="5" spans="1:27">
      <c r="A5" s="42" t="s">
        <v>77</v>
      </c>
      <c r="C5" s="83"/>
      <c r="D5" s="83"/>
      <c r="E5" s="83"/>
      <c r="AA5" s="84"/>
    </row>
    <row r="6" spans="1:27">
      <c r="A6" s="105" t="s">
        <v>100</v>
      </c>
      <c r="B6" s="127">
        <f>'Global Milk Deliveries'!$B$6</f>
        <v>45783</v>
      </c>
    </row>
    <row r="7" spans="1:27">
      <c r="B7" s="81"/>
      <c r="C7" s="81"/>
      <c r="D7" s="81"/>
      <c r="E7" s="81"/>
      <c r="F7" s="81"/>
      <c r="G7" s="81"/>
      <c r="H7" s="81"/>
      <c r="I7" s="81"/>
      <c r="J7" s="81"/>
      <c r="K7" s="81"/>
      <c r="L7" s="81"/>
      <c r="M7" s="81"/>
      <c r="N7" s="81"/>
      <c r="O7" s="81"/>
      <c r="P7" s="81"/>
      <c r="Q7" s="81"/>
      <c r="R7" s="81"/>
      <c r="S7" s="81"/>
      <c r="T7" s="81"/>
      <c r="U7" s="81"/>
      <c r="V7" s="85"/>
      <c r="W7" s="85"/>
      <c r="X7" s="86"/>
    </row>
    <row r="8" spans="1:27">
      <c r="B8" s="39" t="s">
        <v>66</v>
      </c>
      <c r="C8" s="45"/>
      <c r="D8" s="45"/>
      <c r="E8" s="129" t="s">
        <v>95</v>
      </c>
      <c r="F8" s="45"/>
      <c r="G8" s="45"/>
      <c r="H8" s="45"/>
      <c r="I8" s="45"/>
      <c r="J8" s="45"/>
      <c r="K8" s="45"/>
      <c r="L8" s="46"/>
      <c r="M8" s="46"/>
      <c r="N8" s="46"/>
      <c r="O8" s="46"/>
      <c r="P8" s="46"/>
      <c r="Q8" s="46"/>
      <c r="R8" s="46"/>
      <c r="S8" s="46"/>
      <c r="T8" s="46"/>
      <c r="U8" s="45"/>
      <c r="V8" s="6"/>
      <c r="W8" s="6"/>
      <c r="X8" s="6"/>
      <c r="Y8" s="6"/>
      <c r="Z8" s="6"/>
    </row>
    <row r="9" spans="1:27" ht="16.5" customHeight="1">
      <c r="B9" s="47"/>
      <c r="C9" s="47" t="s">
        <v>18</v>
      </c>
      <c r="D9" s="47" t="s">
        <v>19</v>
      </c>
      <c r="E9" s="47" t="s">
        <v>20</v>
      </c>
      <c r="F9" s="47" t="s">
        <v>21</v>
      </c>
      <c r="G9" s="47" t="s">
        <v>22</v>
      </c>
      <c r="H9" s="47" t="s">
        <v>23</v>
      </c>
      <c r="I9" s="47" t="s">
        <v>24</v>
      </c>
      <c r="J9" s="47" t="s">
        <v>25</v>
      </c>
      <c r="K9" s="47" t="s">
        <v>26</v>
      </c>
      <c r="L9" s="47" t="s">
        <v>28</v>
      </c>
      <c r="M9" s="47" t="s">
        <v>29</v>
      </c>
      <c r="N9" s="47" t="s">
        <v>48</v>
      </c>
      <c r="O9" s="47" t="s">
        <v>57</v>
      </c>
      <c r="P9" s="47" t="s">
        <v>92</v>
      </c>
      <c r="Q9" s="47" t="s">
        <v>97</v>
      </c>
      <c r="R9" s="47" t="s">
        <v>98</v>
      </c>
      <c r="S9" s="47" t="s">
        <v>102</v>
      </c>
      <c r="T9" s="47" t="s">
        <v>103</v>
      </c>
      <c r="U9" s="48"/>
      <c r="V9" s="49" t="s">
        <v>70</v>
      </c>
      <c r="W9" s="6"/>
      <c r="X9" s="6"/>
      <c r="Y9" s="6"/>
      <c r="Z9" s="6"/>
    </row>
    <row r="10" spans="1:27">
      <c r="B10" s="50" t="s">
        <v>5</v>
      </c>
      <c r="C10" s="51">
        <v>222.20813282979199</v>
      </c>
      <c r="D10" s="51">
        <v>236.68624153065602</v>
      </c>
      <c r="E10" s="51">
        <v>237.112068257152</v>
      </c>
      <c r="F10" s="51">
        <v>241.10602927808</v>
      </c>
      <c r="G10" s="51">
        <v>244.51264309004802</v>
      </c>
      <c r="H10" s="51">
        <v>253.02917761996798</v>
      </c>
      <c r="I10" s="51">
        <v>253.27880018377601</v>
      </c>
      <c r="J10" s="51">
        <v>256.67073031552002</v>
      </c>
      <c r="K10" s="51">
        <v>261.29608958608003</v>
      </c>
      <c r="L10" s="51">
        <v>263.52800898012799</v>
      </c>
      <c r="M10" s="51">
        <v>269.18122586636798</v>
      </c>
      <c r="N10" s="51">
        <v>270.355920284288</v>
      </c>
      <c r="O10" s="51">
        <v>270.66427756899202</v>
      </c>
      <c r="P10" s="51">
        <v>274.349881305216</v>
      </c>
      <c r="Q10" s="51">
        <v>284.12921233439999</v>
      </c>
      <c r="R10" s="51">
        <v>281.14842524892805</v>
      </c>
      <c r="S10" s="51">
        <v>281.98539502169598</v>
      </c>
      <c r="T10" s="51">
        <v>280.19398603436798</v>
      </c>
      <c r="U10" s="156"/>
      <c r="V10" s="163">
        <v>-6.3528431576754807E-3</v>
      </c>
      <c r="W10" s="6"/>
      <c r="X10" s="6"/>
      <c r="Y10" s="6"/>
      <c r="Z10" s="6"/>
    </row>
    <row r="11" spans="1:27">
      <c r="B11" s="53" t="s">
        <v>0</v>
      </c>
      <c r="C11" s="54">
        <v>230.11695246527998</v>
      </c>
      <c r="D11" s="54">
        <v>237.40668919583999</v>
      </c>
      <c r="E11" s="54">
        <v>238.79927048159999</v>
      </c>
      <c r="F11" s="54">
        <v>242.18125360415999</v>
      </c>
      <c r="G11" s="54">
        <v>245.52060668735999</v>
      </c>
      <c r="H11" s="54">
        <v>250.11044092512003</v>
      </c>
      <c r="I11" s="54">
        <v>253.12296370656</v>
      </c>
      <c r="J11" s="54">
        <v>257.11597739328005</v>
      </c>
      <c r="K11" s="54">
        <v>261.86212177535998</v>
      </c>
      <c r="L11" s="54">
        <v>264.49097420255998</v>
      </c>
      <c r="M11" s="54">
        <v>269.30816865023996</v>
      </c>
      <c r="N11" s="54">
        <v>271.85176099871995</v>
      </c>
      <c r="O11" s="54">
        <v>270.81443004096002</v>
      </c>
      <c r="P11" s="54">
        <v>269.59236891263998</v>
      </c>
      <c r="Q11" s="54">
        <v>282.13981049759997</v>
      </c>
      <c r="R11" s="54">
        <v>280.71880918560004</v>
      </c>
      <c r="S11" s="54">
        <v>282.09718045824002</v>
      </c>
      <c r="T11" s="54">
        <v>278.85729746688003</v>
      </c>
      <c r="U11" s="156"/>
      <c r="V11" s="160">
        <v>-1.14849889179931E-2</v>
      </c>
      <c r="W11" s="6"/>
      <c r="X11" s="6"/>
      <c r="Y11" s="6"/>
      <c r="Z11" s="6"/>
    </row>
    <row r="12" spans="1:27">
      <c r="B12" s="50" t="s">
        <v>6</v>
      </c>
      <c r="C12" s="51">
        <v>227.28868618729601</v>
      </c>
      <c r="D12" s="51">
        <v>234.08723013100797</v>
      </c>
      <c r="E12" s="51">
        <v>234.08723013100797</v>
      </c>
      <c r="F12" s="51">
        <v>240.18095742396798</v>
      </c>
      <c r="G12" s="51">
        <v>240.18095742396798</v>
      </c>
      <c r="H12" s="51">
        <v>244.86505141542401</v>
      </c>
      <c r="I12" s="51">
        <v>244.86505141542401</v>
      </c>
      <c r="J12" s="51">
        <v>254.365392520352</v>
      </c>
      <c r="K12" s="51">
        <v>254.365392520352</v>
      </c>
      <c r="L12" s="51">
        <v>260.94368126070401</v>
      </c>
      <c r="M12" s="51">
        <v>260.94368126070401</v>
      </c>
      <c r="N12" s="51">
        <v>268.53514393651199</v>
      </c>
      <c r="O12" s="51">
        <v>268.53514393651199</v>
      </c>
      <c r="P12" s="51">
        <v>270.38528764473602</v>
      </c>
      <c r="Q12" s="51">
        <v>270.38528764473602</v>
      </c>
      <c r="R12" s="51">
        <v>277.81522983807997</v>
      </c>
      <c r="S12" s="51">
        <v>277.81522983807997</v>
      </c>
      <c r="T12" s="51">
        <v>273.51291153244802</v>
      </c>
      <c r="U12" s="156"/>
      <c r="V12" s="163">
        <v>-1.5486257928118197E-2</v>
      </c>
      <c r="W12" s="6"/>
      <c r="X12" s="6"/>
      <c r="Y12" s="6"/>
      <c r="Z12" s="6"/>
    </row>
    <row r="13" spans="1:27">
      <c r="B13" s="53" t="s">
        <v>7</v>
      </c>
      <c r="C13" s="54">
        <v>215.636949096</v>
      </c>
      <c r="D13" s="54">
        <v>226.25182889664001</v>
      </c>
      <c r="E13" s="54">
        <v>226.25182889664001</v>
      </c>
      <c r="F13" s="54">
        <v>233.58419566655999</v>
      </c>
      <c r="G13" s="54">
        <v>233.58419566655999</v>
      </c>
      <c r="H13" s="54">
        <v>235.6730675952</v>
      </c>
      <c r="I13" s="54">
        <v>235.6730675952</v>
      </c>
      <c r="J13" s="54">
        <v>247.7515787472</v>
      </c>
      <c r="K13" s="54">
        <v>247.7515787472</v>
      </c>
      <c r="L13" s="54">
        <v>254.47291495296</v>
      </c>
      <c r="M13" s="54">
        <v>254.47291495296</v>
      </c>
      <c r="N13" s="54">
        <v>260.45533047648001</v>
      </c>
      <c r="O13" s="54">
        <v>260.45533047648001</v>
      </c>
      <c r="P13" s="54">
        <v>266.52300607871996</v>
      </c>
      <c r="Q13" s="54">
        <v>266.52300607871996</v>
      </c>
      <c r="R13" s="54">
        <v>272.54805164160001</v>
      </c>
      <c r="S13" s="54">
        <v>272.54805164160001</v>
      </c>
      <c r="T13" s="54">
        <v>268.82502820416005</v>
      </c>
      <c r="U13" s="156"/>
      <c r="V13" s="160">
        <v>-1.3660062565171938E-2</v>
      </c>
      <c r="W13" s="6"/>
      <c r="X13" s="6"/>
      <c r="Y13" s="6"/>
      <c r="Z13" s="6"/>
    </row>
    <row r="14" spans="1:27">
      <c r="B14" s="50" t="s">
        <v>8</v>
      </c>
      <c r="C14" s="51">
        <v>220.61045368800001</v>
      </c>
      <c r="D14" s="51">
        <v>223.83612666624001</v>
      </c>
      <c r="E14" s="51">
        <v>223.83612666624001</v>
      </c>
      <c r="F14" s="51">
        <v>228.72437117952001</v>
      </c>
      <c r="G14" s="51">
        <v>233.35683545664</v>
      </c>
      <c r="H14" s="51">
        <v>233.08684520736</v>
      </c>
      <c r="I14" s="51">
        <v>233.08684520736</v>
      </c>
      <c r="J14" s="51">
        <v>244.75326597888002</v>
      </c>
      <c r="K14" s="51">
        <v>247.25422828800001</v>
      </c>
      <c r="L14" s="51">
        <v>251.40355211904</v>
      </c>
      <c r="M14" s="51">
        <v>251.40355211904</v>
      </c>
      <c r="N14" s="51">
        <v>259.26168937439996</v>
      </c>
      <c r="O14" s="51">
        <v>259.57430966303997</v>
      </c>
      <c r="P14" s="51">
        <v>264.76096445184004</v>
      </c>
      <c r="Q14" s="51">
        <v>264.76096445184004</v>
      </c>
      <c r="R14" s="51">
        <v>270.21760948992005</v>
      </c>
      <c r="S14" s="51">
        <v>267.54612702335993</v>
      </c>
      <c r="T14" s="51">
        <v>268.65450804672003</v>
      </c>
      <c r="U14" s="156"/>
      <c r="V14" s="163">
        <v>4.1427660930533072E-3</v>
      </c>
      <c r="W14" s="6"/>
      <c r="X14" s="6"/>
      <c r="Y14" s="6"/>
      <c r="Z14" s="6"/>
    </row>
    <row r="15" spans="1:27">
      <c r="B15" s="53" t="s">
        <v>9</v>
      </c>
      <c r="C15" s="54">
        <v>218.36100861110401</v>
      </c>
      <c r="D15" s="54">
        <v>222.10534706822401</v>
      </c>
      <c r="E15" s="54">
        <v>220.85723424918399</v>
      </c>
      <c r="F15" s="54">
        <v>228.19907436118402</v>
      </c>
      <c r="G15" s="54">
        <v>231.75252497539202</v>
      </c>
      <c r="H15" s="54">
        <v>230.34289167388803</v>
      </c>
      <c r="I15" s="54">
        <v>232.457341626144</v>
      </c>
      <c r="J15" s="54">
        <v>242.486295219136</v>
      </c>
      <c r="K15" s="54">
        <v>243.954663241536</v>
      </c>
      <c r="L15" s="54">
        <v>249.47572700576001</v>
      </c>
      <c r="M15" s="54">
        <v>251.913217922944</v>
      </c>
      <c r="N15" s="54">
        <v>255.42261749648</v>
      </c>
      <c r="O15" s="54">
        <v>258.35935354128003</v>
      </c>
      <c r="P15" s="54">
        <v>264.761438118944</v>
      </c>
      <c r="Q15" s="54">
        <v>264.57055027603201</v>
      </c>
      <c r="R15" s="54">
        <v>267.85969464620797</v>
      </c>
      <c r="S15" s="54">
        <v>266.963990152544</v>
      </c>
      <c r="T15" s="54">
        <v>268.13868457046402</v>
      </c>
      <c r="U15" s="156"/>
      <c r="V15" s="160">
        <v>4.4001980089105608E-3</v>
      </c>
      <c r="W15" s="6"/>
      <c r="X15" s="6"/>
      <c r="Y15" s="6"/>
      <c r="Z15" s="6"/>
    </row>
    <row r="16" spans="1:27">
      <c r="B16" s="50" t="s">
        <v>10</v>
      </c>
      <c r="C16" s="51">
        <v>218.70631192992002</v>
      </c>
      <c r="D16" s="51">
        <v>221.88935486880001</v>
      </c>
      <c r="E16" s="51">
        <v>219.14682233664001</v>
      </c>
      <c r="F16" s="51">
        <v>225.99604866048</v>
      </c>
      <c r="G16" s="51">
        <v>231.31059356736</v>
      </c>
      <c r="H16" s="51">
        <v>231.15428342304003</v>
      </c>
      <c r="I16" s="51">
        <v>234.10996615200003</v>
      </c>
      <c r="J16" s="51">
        <v>242.57913397152001</v>
      </c>
      <c r="K16" s="51">
        <v>243.38910471936003</v>
      </c>
      <c r="L16" s="51">
        <v>249.59888045279999</v>
      </c>
      <c r="M16" s="51">
        <v>252.49772312927999</v>
      </c>
      <c r="N16" s="51">
        <v>253.97556449376</v>
      </c>
      <c r="O16" s="51">
        <v>257.6985879312</v>
      </c>
      <c r="P16" s="51">
        <v>264.34887407136</v>
      </c>
      <c r="Q16" s="51">
        <v>264.63307433376002</v>
      </c>
      <c r="R16" s="51">
        <v>267.27613677408004</v>
      </c>
      <c r="S16" s="51">
        <v>264.94569462240003</v>
      </c>
      <c r="T16" s="51">
        <v>266.79299632800002</v>
      </c>
      <c r="U16" s="156"/>
      <c r="V16" s="163">
        <v>6.9723786537945198E-3</v>
      </c>
      <c r="W16" s="6"/>
      <c r="X16" s="6"/>
      <c r="Y16" s="6"/>
      <c r="Z16" s="6"/>
    </row>
    <row r="17" spans="2:26">
      <c r="B17" s="53" t="s">
        <v>11</v>
      </c>
      <c r="C17" s="54">
        <v>220.49014224358402</v>
      </c>
      <c r="D17" s="54">
        <v>223.368143567488</v>
      </c>
      <c r="E17" s="54">
        <v>221.29774465590398</v>
      </c>
      <c r="F17" s="54">
        <v>227.62641083244802</v>
      </c>
      <c r="G17" s="54">
        <v>232.29582114367997</v>
      </c>
      <c r="H17" s="54">
        <v>235.05635302579199</v>
      </c>
      <c r="I17" s="54">
        <v>234.982934624672</v>
      </c>
      <c r="J17" s="54">
        <v>243.02959138742401</v>
      </c>
      <c r="K17" s="54">
        <v>244.96783717699199</v>
      </c>
      <c r="L17" s="54">
        <v>251.09093183040002</v>
      </c>
      <c r="M17" s="54">
        <v>253.44032066624001</v>
      </c>
      <c r="N17" s="54">
        <v>254.73248452595197</v>
      </c>
      <c r="O17" s="54">
        <v>257.052506001344</v>
      </c>
      <c r="P17" s="54">
        <v>265.818663095072</v>
      </c>
      <c r="Q17" s="54">
        <v>264.52649923536001</v>
      </c>
      <c r="R17" s="54">
        <v>267.008041193216</v>
      </c>
      <c r="S17" s="54">
        <v>265.05511172342398</v>
      </c>
      <c r="T17" s="54">
        <v>264.13003986931204</v>
      </c>
      <c r="U17" s="156"/>
      <c r="V17" s="160">
        <v>-3.4901113511713877E-3</v>
      </c>
      <c r="W17" s="6"/>
      <c r="X17" s="6"/>
      <c r="Y17" s="6"/>
      <c r="Z17" s="6"/>
    </row>
    <row r="18" spans="2:26">
      <c r="B18" s="50" t="s">
        <v>12</v>
      </c>
      <c r="C18" s="51">
        <v>222.17355513120003</v>
      </c>
      <c r="D18" s="51">
        <v>226.05288871296</v>
      </c>
      <c r="E18" s="51">
        <v>224.23400703359999</v>
      </c>
      <c r="F18" s="51">
        <v>229.53434192736</v>
      </c>
      <c r="G18" s="51">
        <v>235.26097721471999</v>
      </c>
      <c r="H18" s="51">
        <v>239.02663069152001</v>
      </c>
      <c r="I18" s="51">
        <v>238.58612028480002</v>
      </c>
      <c r="J18" s="51">
        <v>246.31636742207999</v>
      </c>
      <c r="K18" s="51">
        <v>247.79420878656003</v>
      </c>
      <c r="L18" s="51">
        <v>253.67715421823999</v>
      </c>
      <c r="M18" s="51">
        <v>256.60441692096003</v>
      </c>
      <c r="N18" s="51">
        <v>257.98278819360002</v>
      </c>
      <c r="O18" s="51">
        <v>260.96689094880003</v>
      </c>
      <c r="P18" s="51">
        <v>267.87295732512001</v>
      </c>
      <c r="Q18" s="51">
        <v>267.00614652479999</v>
      </c>
      <c r="R18" s="51">
        <v>268.62608802048004</v>
      </c>
      <c r="S18" s="51">
        <v>267.61717708895998</v>
      </c>
      <c r="T18" s="51">
        <v>266.35248592127999</v>
      </c>
      <c r="U18" s="156"/>
      <c r="V18" s="163">
        <v>-4.7257473583602883E-3</v>
      </c>
      <c r="W18" s="6"/>
      <c r="X18" s="6"/>
      <c r="Y18" s="6"/>
      <c r="Z18" s="6"/>
    </row>
    <row r="19" spans="2:26">
      <c r="B19" s="53" t="s">
        <v>2</v>
      </c>
      <c r="C19" s="54">
        <v>227.00495959200001</v>
      </c>
      <c r="D19" s="54">
        <v>229.2785616912</v>
      </c>
      <c r="E19" s="54">
        <v>229.2785616912</v>
      </c>
      <c r="F19" s="54">
        <v>232.94474507616002</v>
      </c>
      <c r="G19" s="54">
        <v>232.94474507616002</v>
      </c>
      <c r="H19" s="54">
        <v>243.11911447007998</v>
      </c>
      <c r="I19" s="54">
        <v>243.11911447007998</v>
      </c>
      <c r="J19" s="54">
        <v>251.37513209280002</v>
      </c>
      <c r="K19" s="54">
        <v>251.37513209280002</v>
      </c>
      <c r="L19" s="54">
        <v>257.59911783935996</v>
      </c>
      <c r="M19" s="54">
        <v>257.59911783935996</v>
      </c>
      <c r="N19" s="54">
        <v>264.47676418944002</v>
      </c>
      <c r="O19" s="54">
        <v>264.47676418944002</v>
      </c>
      <c r="P19" s="54">
        <v>275.17690406879996</v>
      </c>
      <c r="Q19" s="54">
        <v>275.17690406879996</v>
      </c>
      <c r="R19" s="54">
        <v>274.36693332096002</v>
      </c>
      <c r="S19" s="54">
        <v>274.36693332096002</v>
      </c>
      <c r="T19" s="54">
        <v>272.44858154975998</v>
      </c>
      <c r="U19" s="156"/>
      <c r="V19" s="160">
        <v>-6.9919204474830909E-3</v>
      </c>
      <c r="W19" s="6"/>
      <c r="X19" s="6"/>
      <c r="Y19" s="6"/>
      <c r="Z19" s="6"/>
    </row>
    <row r="20" spans="2:26">
      <c r="B20" s="50" t="s">
        <v>3</v>
      </c>
      <c r="C20" s="130">
        <v>238.74090792771429</v>
      </c>
      <c r="D20" s="51">
        <v>232.11751931238859</v>
      </c>
      <c r="E20" s="51">
        <v>232.18044937049143</v>
      </c>
      <c r="F20" s="51">
        <v>237.19912150419427</v>
      </c>
      <c r="G20" s="130">
        <v>256.5973119144</v>
      </c>
      <c r="H20" s="51">
        <v>247.92869641073142</v>
      </c>
      <c r="I20" s="51">
        <v>250.25710856053712</v>
      </c>
      <c r="J20" s="51">
        <v>254.3947598808</v>
      </c>
      <c r="K20" s="130">
        <v>265.9424255426743</v>
      </c>
      <c r="L20" s="51">
        <v>262.6385974922743</v>
      </c>
      <c r="M20" s="51">
        <v>267.02796904494858</v>
      </c>
      <c r="N20" s="51">
        <v>266.91784144326857</v>
      </c>
      <c r="O20" s="130">
        <v>281.53334743765714</v>
      </c>
      <c r="P20" s="133">
        <v>278.22951938725714</v>
      </c>
      <c r="Q20" s="51">
        <v>275.94830478102858</v>
      </c>
      <c r="R20" s="51">
        <v>278.74869236660572</v>
      </c>
      <c r="S20" s="130">
        <v>276.23040504148963</v>
      </c>
      <c r="T20" s="130">
        <v>278.85881996828573</v>
      </c>
      <c r="U20" s="156"/>
      <c r="V20" s="163">
        <v>9.5152991083704563E-3</v>
      </c>
      <c r="W20" s="6"/>
      <c r="X20" s="6"/>
      <c r="Y20" s="6"/>
      <c r="Z20" s="6"/>
    </row>
    <row r="21" spans="2:26">
      <c r="B21" s="53" t="s">
        <v>4</v>
      </c>
      <c r="C21" s="54">
        <v>233.88260594208</v>
      </c>
      <c r="D21" s="54">
        <v>234.25206628320001</v>
      </c>
      <c r="E21" s="54">
        <v>234.25206628320001</v>
      </c>
      <c r="F21" s="54">
        <v>241.41391289568003</v>
      </c>
      <c r="G21" s="54">
        <v>241.41391289568003</v>
      </c>
      <c r="H21" s="54">
        <v>251.19040192224003</v>
      </c>
      <c r="I21" s="54">
        <v>251.19040192224003</v>
      </c>
      <c r="J21" s="54">
        <v>256.98808727520003</v>
      </c>
      <c r="K21" s="54">
        <v>256.98808727520003</v>
      </c>
      <c r="L21" s="54">
        <v>266.29564586880002</v>
      </c>
      <c r="M21" s="54">
        <v>266.29564586880002</v>
      </c>
      <c r="N21" s="54">
        <v>267.7876972464</v>
      </c>
      <c r="O21" s="54">
        <v>267.7876972464</v>
      </c>
      <c r="P21" s="54">
        <v>281.31562973664001</v>
      </c>
      <c r="Q21" s="54">
        <v>281.31562973664001</v>
      </c>
      <c r="R21" s="54">
        <v>281.51456992032001</v>
      </c>
      <c r="S21" s="54">
        <v>281.51456992032001</v>
      </c>
      <c r="T21" s="54">
        <v>282.04034040575999</v>
      </c>
      <c r="U21" s="156"/>
      <c r="V21" s="160">
        <v>1.8676492857503391E-3</v>
      </c>
      <c r="W21" s="6"/>
      <c r="X21" s="6"/>
      <c r="Y21" s="6"/>
      <c r="Z21" s="6"/>
    </row>
    <row r="22" spans="2:26">
      <c r="B22" s="56" t="s">
        <v>27</v>
      </c>
      <c r="C22" s="57">
        <v>228.91696552172448</v>
      </c>
      <c r="D22" s="57">
        <v>228.52714398372294</v>
      </c>
      <c r="E22" s="57">
        <v>234.02929999532975</v>
      </c>
      <c r="F22" s="57">
        <v>239.96351826887016</v>
      </c>
      <c r="G22" s="57">
        <v>239.30788024081315</v>
      </c>
      <c r="H22" s="57">
        <v>241.16436170636715</v>
      </c>
      <c r="I22" s="57">
        <v>243.4188094865122</v>
      </c>
      <c r="J22" s="57">
        <v>249.78871065546608</v>
      </c>
      <c r="K22" s="57">
        <v>252.33061958701646</v>
      </c>
      <c r="L22" s="57">
        <v>257.06497707221916</v>
      </c>
      <c r="M22" s="57">
        <v>261.05129453357853</v>
      </c>
      <c r="N22" s="57">
        <v>262.61540819689117</v>
      </c>
      <c r="O22" s="57">
        <v>264.94775235654032</v>
      </c>
      <c r="P22" s="57">
        <v>270.21149723770128</v>
      </c>
      <c r="Q22" s="57">
        <v>272.41163551564802</v>
      </c>
      <c r="R22" s="57">
        <v>273.95402537808138</v>
      </c>
      <c r="S22" s="57">
        <v>273.32162139692713</v>
      </c>
      <c r="T22" s="57">
        <v>272.4004733247865</v>
      </c>
      <c r="U22" s="157"/>
      <c r="V22" s="158">
        <v>-2.9411367146745249E-3</v>
      </c>
      <c r="W22" s="6"/>
      <c r="X22" s="6"/>
      <c r="Y22" s="6"/>
      <c r="Z22" s="6"/>
    </row>
    <row r="23" spans="2:26">
      <c r="B23" s="44"/>
      <c r="C23" s="6"/>
      <c r="D23" s="6"/>
      <c r="E23" s="6"/>
      <c r="F23" s="6"/>
      <c r="G23" s="6"/>
      <c r="H23" s="6"/>
      <c r="I23" s="6"/>
      <c r="J23" s="6"/>
      <c r="K23" s="58"/>
      <c r="L23" s="59"/>
      <c r="M23" s="59"/>
      <c r="N23" s="59"/>
      <c r="O23" s="59"/>
      <c r="P23" s="59"/>
      <c r="Q23" s="64"/>
      <c r="R23" s="59"/>
      <c r="S23" s="59"/>
      <c r="T23" s="59"/>
      <c r="U23" s="6"/>
      <c r="V23" s="6"/>
      <c r="W23" s="6"/>
      <c r="X23" s="6"/>
      <c r="Y23" s="6"/>
      <c r="Z23" s="6"/>
    </row>
    <row r="24" spans="2:26">
      <c r="B24" s="6"/>
      <c r="C24" s="6"/>
      <c r="D24" s="6"/>
      <c r="E24" s="6"/>
      <c r="F24" s="6"/>
      <c r="G24" s="6"/>
      <c r="H24" s="6"/>
      <c r="I24" s="6"/>
      <c r="J24" s="60"/>
      <c r="K24" s="60"/>
      <c r="L24" s="43"/>
      <c r="M24" s="43"/>
      <c r="N24" s="43"/>
      <c r="O24" s="43"/>
      <c r="P24" s="43"/>
      <c r="Q24" s="43"/>
      <c r="R24" s="43"/>
      <c r="S24" s="43"/>
      <c r="T24" s="43"/>
      <c r="U24" s="60"/>
      <c r="V24" s="6"/>
      <c r="W24" s="6"/>
      <c r="X24" s="6"/>
      <c r="Y24" s="6"/>
      <c r="Z24" s="6"/>
    </row>
    <row r="25" spans="2:26">
      <c r="B25" s="39" t="s">
        <v>67</v>
      </c>
      <c r="C25" s="6"/>
      <c r="D25" s="6"/>
      <c r="E25" s="128" t="s">
        <v>96</v>
      </c>
      <c r="F25" s="6"/>
      <c r="G25" s="6"/>
      <c r="H25" s="6"/>
      <c r="I25" s="6"/>
      <c r="J25" s="44"/>
      <c r="K25" s="43"/>
      <c r="L25" s="43"/>
      <c r="M25" s="43"/>
      <c r="N25" s="43"/>
      <c r="O25" s="43"/>
      <c r="P25" s="43"/>
      <c r="Q25" s="43"/>
      <c r="R25" s="43"/>
      <c r="S25" s="43"/>
      <c r="T25" s="43"/>
      <c r="U25" s="60"/>
      <c r="V25" s="6"/>
      <c r="W25" s="6"/>
      <c r="X25" s="6"/>
      <c r="Y25" s="6"/>
      <c r="Z25" s="6"/>
    </row>
    <row r="26" spans="2:26" ht="28.5" customHeight="1">
      <c r="B26" s="47" t="s">
        <v>16</v>
      </c>
      <c r="C26" s="47" t="s">
        <v>18</v>
      </c>
      <c r="D26" s="47" t="s">
        <v>19</v>
      </c>
      <c r="E26" s="47" t="s">
        <v>20</v>
      </c>
      <c r="F26" s="47" t="s">
        <v>21</v>
      </c>
      <c r="G26" s="47" t="s">
        <v>22</v>
      </c>
      <c r="H26" s="47" t="s">
        <v>23</v>
      </c>
      <c r="I26" s="47" t="s">
        <v>24</v>
      </c>
      <c r="J26" s="47" t="s">
        <v>25</v>
      </c>
      <c r="K26" s="47" t="s">
        <v>26</v>
      </c>
      <c r="L26" s="47" t="s">
        <v>28</v>
      </c>
      <c r="M26" s="47" t="s">
        <v>29</v>
      </c>
      <c r="N26" s="47" t="s">
        <v>48</v>
      </c>
      <c r="O26" s="47" t="s">
        <v>57</v>
      </c>
      <c r="P26" s="47" t="s">
        <v>92</v>
      </c>
      <c r="Q26" s="47" t="s">
        <v>97</v>
      </c>
      <c r="R26" s="47" t="s">
        <v>98</v>
      </c>
      <c r="S26" s="47" t="s">
        <v>102</v>
      </c>
      <c r="T26" s="47" t="s">
        <v>103</v>
      </c>
      <c r="U26" s="43"/>
      <c r="V26" s="49" t="s">
        <v>70</v>
      </c>
      <c r="W26" s="47" t="s">
        <v>43</v>
      </c>
      <c r="X26" s="49" t="s">
        <v>71</v>
      </c>
      <c r="Y26" s="49" t="s">
        <v>44</v>
      </c>
      <c r="Z26" s="49" t="s">
        <v>72</v>
      </c>
    </row>
    <row r="27" spans="2:26">
      <c r="B27" s="50" t="s">
        <v>5</v>
      </c>
      <c r="C27" s="61">
        <v>6666.2439848937602</v>
      </c>
      <c r="D27" s="61">
        <v>7100.5872459196808</v>
      </c>
      <c r="E27" s="61">
        <v>7113.3620477145605</v>
      </c>
      <c r="F27" s="61">
        <v>7233.1808783424003</v>
      </c>
      <c r="G27" s="61">
        <v>7335.3792927014401</v>
      </c>
      <c r="H27" s="61">
        <v>7590.8753285990397</v>
      </c>
      <c r="I27" s="61">
        <v>7598.3640055132801</v>
      </c>
      <c r="J27" s="61">
        <v>7700.1219094655999</v>
      </c>
      <c r="K27" s="61">
        <v>7838.8826875824006</v>
      </c>
      <c r="L27" s="61">
        <v>7905.8402694038405</v>
      </c>
      <c r="M27" s="61">
        <v>8075.4367759910401</v>
      </c>
      <c r="N27" s="61">
        <v>8110.6776085286401</v>
      </c>
      <c r="O27" s="61">
        <v>8119.9283270697606</v>
      </c>
      <c r="P27" s="61">
        <v>8230.4964391564808</v>
      </c>
      <c r="Q27" s="61">
        <v>8523.8763700319996</v>
      </c>
      <c r="R27" s="61">
        <v>8434.4527574678414</v>
      </c>
      <c r="S27" s="159">
        <v>8459.5618506508799</v>
      </c>
      <c r="T27" s="159">
        <v>8405.819581031039</v>
      </c>
      <c r="U27" s="6"/>
      <c r="V27" s="52">
        <v>-6.3528431576755917E-3</v>
      </c>
      <c r="W27" s="61">
        <v>8410.8413996676481</v>
      </c>
      <c r="X27" s="52">
        <v>-5.9706495438227591E-4</v>
      </c>
      <c r="Y27" s="61">
        <v>8433.2780630499201</v>
      </c>
      <c r="Z27" s="52">
        <v>-3.2559678233768929E-3</v>
      </c>
    </row>
    <row r="28" spans="2:26">
      <c r="B28" s="53" t="s">
        <v>0</v>
      </c>
      <c r="C28" s="62">
        <v>7133.6255264236797</v>
      </c>
      <c r="D28" s="62">
        <v>7359.6073650710396</v>
      </c>
      <c r="E28" s="62">
        <v>7402.7773849296</v>
      </c>
      <c r="F28" s="62">
        <v>7507.6188617289599</v>
      </c>
      <c r="G28" s="62">
        <v>7611.1388073081598</v>
      </c>
      <c r="H28" s="62">
        <v>7753.4236686787208</v>
      </c>
      <c r="I28" s="62">
        <v>7846.8118749033601</v>
      </c>
      <c r="J28" s="62">
        <v>7970.5952991916811</v>
      </c>
      <c r="K28" s="62">
        <v>8117.7257750361596</v>
      </c>
      <c r="L28" s="62">
        <v>8199.2202002793601</v>
      </c>
      <c r="M28" s="62">
        <v>8348.5532281574397</v>
      </c>
      <c r="N28" s="62">
        <v>8427.4045909603192</v>
      </c>
      <c r="O28" s="62">
        <v>8395.2473312697603</v>
      </c>
      <c r="P28" s="62">
        <v>8357.3634362918401</v>
      </c>
      <c r="Q28" s="62">
        <v>8746.3341254255993</v>
      </c>
      <c r="R28" s="62">
        <v>8702.2830847536006</v>
      </c>
      <c r="S28" s="62">
        <v>8745.0125942054401</v>
      </c>
      <c r="T28" s="62">
        <v>8644.5762214732804</v>
      </c>
      <c r="U28" s="60"/>
      <c r="V28" s="55">
        <v>-1.14849889179931E-2</v>
      </c>
      <c r="W28" s="62">
        <v>8639.1138924299539</v>
      </c>
      <c r="X28" s="55">
        <v>6.3227885537120443E-4</v>
      </c>
      <c r="Y28" s="62">
        <v>8697.2906334774398</v>
      </c>
      <c r="Z28" s="55">
        <v>-6.0610153466933436E-3</v>
      </c>
    </row>
    <row r="29" spans="2:26">
      <c r="B29" s="50" t="s">
        <v>6</v>
      </c>
      <c r="C29" s="61">
        <v>6818.6605856188798</v>
      </c>
      <c r="D29" s="61">
        <v>7022.6169039302395</v>
      </c>
      <c r="E29" s="61">
        <v>7019.5333310832002</v>
      </c>
      <c r="F29" s="61">
        <v>7205.4287227190398</v>
      </c>
      <c r="G29" s="61">
        <v>7276.3508982009598</v>
      </c>
      <c r="H29" s="61">
        <v>7345.9515424627198</v>
      </c>
      <c r="I29" s="61">
        <v>7460.0437378031993</v>
      </c>
      <c r="J29" s="61">
        <v>7630.9617756105599</v>
      </c>
      <c r="K29" s="61">
        <v>7710.2536488201604</v>
      </c>
      <c r="L29" s="61">
        <v>7828.3104378211201</v>
      </c>
      <c r="M29" s="61">
        <v>7955.6179453632003</v>
      </c>
      <c r="N29" s="61">
        <v>8056.05431809536</v>
      </c>
      <c r="O29" s="61">
        <v>8028.3021624720004</v>
      </c>
      <c r="P29" s="61">
        <v>8111.5586293420802</v>
      </c>
      <c r="Q29" s="61">
        <v>8344.1481240902394</v>
      </c>
      <c r="R29" s="61">
        <v>8334.4568951423989</v>
      </c>
      <c r="S29" s="159">
        <v>8346.7911865305614</v>
      </c>
      <c r="T29" s="159">
        <v>8205.3873459734405</v>
      </c>
      <c r="U29" s="6"/>
      <c r="V29" s="52">
        <v>-1.6941101963268035E-2</v>
      </c>
      <c r="W29" s="61">
        <v>8268.4684362157441</v>
      </c>
      <c r="X29" s="52">
        <v>-7.6291142342649332E-3</v>
      </c>
      <c r="Y29" s="61">
        <v>8295.545142548799</v>
      </c>
      <c r="Z29" s="52">
        <v>-1.0868218426409282E-2</v>
      </c>
    </row>
    <row r="30" spans="2:26">
      <c r="B30" s="53" t="s">
        <v>7</v>
      </c>
      <c r="C30" s="62">
        <v>6684.7454219760002</v>
      </c>
      <c r="D30" s="62">
        <v>7013.8066957958399</v>
      </c>
      <c r="E30" s="62">
        <v>7056.0956948409603</v>
      </c>
      <c r="F30" s="62">
        <v>7241.1100656633598</v>
      </c>
      <c r="G30" s="62">
        <v>7259.1709923388798</v>
      </c>
      <c r="H30" s="62">
        <v>7305.8650954511995</v>
      </c>
      <c r="I30" s="62">
        <v>7395.2887080153596</v>
      </c>
      <c r="J30" s="62">
        <v>7680.2989411631997</v>
      </c>
      <c r="K30" s="62">
        <v>7780.7353138953604</v>
      </c>
      <c r="L30" s="62">
        <v>7888.6603635417596</v>
      </c>
      <c r="M30" s="62">
        <v>8047.2441099609596</v>
      </c>
      <c r="N30" s="62">
        <v>8074.115244770881</v>
      </c>
      <c r="O30" s="62">
        <v>8094.3787234800011</v>
      </c>
      <c r="P30" s="62">
        <v>8262.2131884403188</v>
      </c>
      <c r="Q30" s="62">
        <v>8412.4272371318384</v>
      </c>
      <c r="R30" s="62">
        <v>8448.9896008896012</v>
      </c>
      <c r="S30" s="62">
        <v>8363.0900715791995</v>
      </c>
      <c r="T30" s="62">
        <v>8333.5758743289607</v>
      </c>
      <c r="U30" s="6"/>
      <c r="V30" s="55">
        <v>-3.5291019225702769E-3</v>
      </c>
      <c r="W30" s="62">
        <v>8364.0591944739845</v>
      </c>
      <c r="X30" s="55">
        <v>-3.6445605460520003E-3</v>
      </c>
      <c r="Y30" s="62">
        <v>8381.8851822659199</v>
      </c>
      <c r="Z30" s="55">
        <v>-5.7635373053271932E-3</v>
      </c>
    </row>
    <row r="31" spans="2:26">
      <c r="B31" s="50" t="s">
        <v>8</v>
      </c>
      <c r="C31" s="61">
        <v>6838.924064328</v>
      </c>
      <c r="D31" s="61">
        <v>6938.9199266534406</v>
      </c>
      <c r="E31" s="61">
        <v>6933.6338017728003</v>
      </c>
      <c r="F31" s="61">
        <v>7090.4555065651202</v>
      </c>
      <c r="G31" s="61">
        <v>7234.0618991558404</v>
      </c>
      <c r="H31" s="61">
        <v>7225.6922014281599</v>
      </c>
      <c r="I31" s="61">
        <v>7395.7292184220796</v>
      </c>
      <c r="J31" s="61">
        <v>7587.3512453452804</v>
      </c>
      <c r="K31" s="61">
        <v>7664.8810769279999</v>
      </c>
      <c r="L31" s="61">
        <v>7793.5101156902401</v>
      </c>
      <c r="M31" s="61">
        <v>7950.7723308892801</v>
      </c>
      <c r="N31" s="61">
        <v>8037.1123706063991</v>
      </c>
      <c r="O31" s="61">
        <v>8046.8035995542396</v>
      </c>
      <c r="P31" s="61">
        <v>8207.5898980070415</v>
      </c>
      <c r="Q31" s="61">
        <v>8246.795324205119</v>
      </c>
      <c r="R31" s="61">
        <v>8376.7458941875211</v>
      </c>
      <c r="S31" s="61">
        <v>8293.9299377241587</v>
      </c>
      <c r="T31" s="61">
        <v>8328.2897494483204</v>
      </c>
      <c r="U31" s="6"/>
      <c r="V31" s="52">
        <v>4.1427660930530852E-3</v>
      </c>
      <c r="W31" s="61">
        <v>8290.6701607144314</v>
      </c>
      <c r="X31" s="52">
        <v>4.5375811610683936E-3</v>
      </c>
      <c r="Y31" s="61">
        <v>8332.9885271199983</v>
      </c>
      <c r="Z31" s="52">
        <v>-5.6387665198209813E-4</v>
      </c>
    </row>
    <row r="32" spans="2:26">
      <c r="B32" s="53" t="s">
        <v>9</v>
      </c>
      <c r="C32" s="62">
        <v>6550.8302583331206</v>
      </c>
      <c r="D32" s="62">
        <v>6663.16041204672</v>
      </c>
      <c r="E32" s="62">
        <v>6625.7170274755199</v>
      </c>
      <c r="F32" s="62">
        <v>6845.9722308355203</v>
      </c>
      <c r="G32" s="62">
        <v>6952.5757492617604</v>
      </c>
      <c r="H32" s="62">
        <v>6910.2867502166409</v>
      </c>
      <c r="I32" s="62">
        <v>6973.7202487843197</v>
      </c>
      <c r="J32" s="62">
        <v>7274.5888565740797</v>
      </c>
      <c r="K32" s="62">
        <v>7318.6398972460802</v>
      </c>
      <c r="L32" s="62">
        <v>7484.2718101728005</v>
      </c>
      <c r="M32" s="62">
        <v>7557.3965376883198</v>
      </c>
      <c r="N32" s="62">
        <v>7662.6785248943997</v>
      </c>
      <c r="O32" s="62">
        <v>7750.7806062384007</v>
      </c>
      <c r="P32" s="62">
        <v>7942.8431435683196</v>
      </c>
      <c r="Q32" s="62">
        <v>7937.1165082809603</v>
      </c>
      <c r="R32" s="62">
        <v>8035.7908393862399</v>
      </c>
      <c r="S32" s="62">
        <v>8008.9197045763203</v>
      </c>
      <c r="T32" s="62">
        <v>8044.1605371139203</v>
      </c>
      <c r="U32" s="6"/>
      <c r="V32" s="55">
        <v>4.4001980089103387E-3</v>
      </c>
      <c r="W32" s="62">
        <v>7993.7661465851534</v>
      </c>
      <c r="X32" s="55">
        <v>6.3042112572051501E-3</v>
      </c>
      <c r="Y32" s="62">
        <v>8029.6236936921596</v>
      </c>
      <c r="Z32" s="55">
        <v>1.8104015799869089E-3</v>
      </c>
    </row>
    <row r="33" spans="2:26">
      <c r="B33" s="50" t="s">
        <v>10</v>
      </c>
      <c r="C33" s="61">
        <v>6779.8956698275206</v>
      </c>
      <c r="D33" s="61">
        <v>6878.5700009328002</v>
      </c>
      <c r="E33" s="61">
        <v>6793.5514924358404</v>
      </c>
      <c r="F33" s="61">
        <v>7005.8775084748804</v>
      </c>
      <c r="G33" s="61">
        <v>7170.6284005881598</v>
      </c>
      <c r="H33" s="61">
        <v>7165.7827861142405</v>
      </c>
      <c r="I33" s="61">
        <v>7257.4089507120007</v>
      </c>
      <c r="J33" s="61">
        <v>7519.9531531171206</v>
      </c>
      <c r="K33" s="61">
        <v>7545.062246300161</v>
      </c>
      <c r="L33" s="61">
        <v>7737.5652940368</v>
      </c>
      <c r="M33" s="61">
        <v>7827.4294170076801</v>
      </c>
      <c r="N33" s="61">
        <v>7873.2424993065597</v>
      </c>
      <c r="O33" s="61">
        <v>7988.6562258672002</v>
      </c>
      <c r="P33" s="61">
        <v>8194.8150962121599</v>
      </c>
      <c r="Q33" s="61">
        <v>8203.6253043465604</v>
      </c>
      <c r="R33" s="61">
        <v>8285.560239996481</v>
      </c>
      <c r="S33" s="61">
        <v>8213.3165332944009</v>
      </c>
      <c r="T33" s="61">
        <v>8270.5828861680002</v>
      </c>
      <c r="U33" s="6"/>
      <c r="V33" s="52">
        <v>6.9723786537945198E-3</v>
      </c>
      <c r="W33" s="61">
        <v>8233.5800120035201</v>
      </c>
      <c r="X33" s="52">
        <v>4.4941415654593531E-3</v>
      </c>
      <c r="Y33" s="61">
        <v>8256.4865531529595</v>
      </c>
      <c r="Z33" s="52">
        <v>1.7073040601824907E-3</v>
      </c>
    </row>
    <row r="34" spans="2:26">
      <c r="B34" s="53" t="s">
        <v>11</v>
      </c>
      <c r="C34" s="62">
        <v>6614.7042673075202</v>
      </c>
      <c r="D34" s="62">
        <v>6701.0443070246401</v>
      </c>
      <c r="E34" s="62">
        <v>6638.9323396771197</v>
      </c>
      <c r="F34" s="62">
        <v>6828.7923249734404</v>
      </c>
      <c r="G34" s="62">
        <v>6968.8746343103994</v>
      </c>
      <c r="H34" s="62">
        <v>7051.6905907737601</v>
      </c>
      <c r="I34" s="62">
        <v>7049.4880387401599</v>
      </c>
      <c r="J34" s="62">
        <v>7290.8877416227206</v>
      </c>
      <c r="K34" s="62">
        <v>7349.0351153097599</v>
      </c>
      <c r="L34" s="62">
        <v>7532.7279549120003</v>
      </c>
      <c r="M34" s="62">
        <v>7603.2096199872003</v>
      </c>
      <c r="N34" s="62">
        <v>7641.9745357785596</v>
      </c>
      <c r="O34" s="62">
        <v>7711.5751800403195</v>
      </c>
      <c r="P34" s="62">
        <v>7974.5598928521595</v>
      </c>
      <c r="Q34" s="62">
        <v>7935.7949770608002</v>
      </c>
      <c r="R34" s="62">
        <v>8010.2412357964795</v>
      </c>
      <c r="S34" s="62">
        <v>7951.6533517027201</v>
      </c>
      <c r="T34" s="62">
        <v>7923.9011960793605</v>
      </c>
      <c r="U34" s="6"/>
      <c r="V34" s="55">
        <v>-3.4901113511716098E-3</v>
      </c>
      <c r="W34" s="62">
        <v>7959.2301306983036</v>
      </c>
      <c r="X34" s="55">
        <v>-4.4387376717104354E-3</v>
      </c>
      <c r="Y34" s="62">
        <v>7961.9319278595203</v>
      </c>
      <c r="Z34" s="55">
        <v>-4.7765708278774133E-3</v>
      </c>
    </row>
    <row r="35" spans="2:26">
      <c r="B35" s="50" t="s">
        <v>12</v>
      </c>
      <c r="C35" s="61">
        <v>6887.3802090672007</v>
      </c>
      <c r="D35" s="61">
        <v>7007.6395501017596</v>
      </c>
      <c r="E35" s="61">
        <v>6951.2542180415994</v>
      </c>
      <c r="F35" s="61">
        <v>7115.5645997481597</v>
      </c>
      <c r="G35" s="61">
        <v>7293.0902936563198</v>
      </c>
      <c r="H35" s="61">
        <v>7409.8255514371203</v>
      </c>
      <c r="I35" s="61">
        <v>7396.1697288288005</v>
      </c>
      <c r="J35" s="61">
        <v>7635.8073900844802</v>
      </c>
      <c r="K35" s="61">
        <v>7681.6204723833607</v>
      </c>
      <c r="L35" s="61">
        <v>7863.9917807654401</v>
      </c>
      <c r="M35" s="61">
        <v>7954.7369245497603</v>
      </c>
      <c r="N35" s="61">
        <v>7997.4664340016006</v>
      </c>
      <c r="O35" s="61">
        <v>8089.9736194128009</v>
      </c>
      <c r="P35" s="61">
        <v>8304.0616770787201</v>
      </c>
      <c r="Q35" s="61">
        <v>8277.1905422687996</v>
      </c>
      <c r="R35" s="61">
        <v>8327.4087286348804</v>
      </c>
      <c r="S35" s="61">
        <v>8296.1324897577597</v>
      </c>
      <c r="T35" s="61">
        <v>8256.9270635596804</v>
      </c>
      <c r="U35" s="6"/>
      <c r="V35" s="52">
        <v>-4.7257473583602883E-3</v>
      </c>
      <c r="W35" s="61">
        <v>8292.3441002599684</v>
      </c>
      <c r="X35" s="52">
        <v>-4.2710524638235325E-3</v>
      </c>
      <c r="Y35" s="61">
        <v>8293.4894273174395</v>
      </c>
      <c r="Z35" s="52">
        <v>-4.4085621713495504E-3</v>
      </c>
    </row>
    <row r="36" spans="2:26">
      <c r="B36" s="53" t="s">
        <v>2</v>
      </c>
      <c r="C36" s="62">
        <v>7037.1537473520002</v>
      </c>
      <c r="D36" s="62">
        <v>7107.6354124272002</v>
      </c>
      <c r="E36" s="62">
        <v>7057.8577364678404</v>
      </c>
      <c r="F36" s="62">
        <v>7221.2870973609606</v>
      </c>
      <c r="G36" s="62">
        <v>7495.7250807475202</v>
      </c>
      <c r="H36" s="62">
        <v>7536.6925485724796</v>
      </c>
      <c r="I36" s="62">
        <v>7613.7818697484799</v>
      </c>
      <c r="J36" s="62">
        <v>7792.6290948768001</v>
      </c>
      <c r="K36" s="62">
        <v>7793.9506260969601</v>
      </c>
      <c r="L36" s="62">
        <v>7985.5726530201591</v>
      </c>
      <c r="M36" s="62">
        <v>8121.6903686966398</v>
      </c>
      <c r="N36" s="62">
        <v>8198.779689872641</v>
      </c>
      <c r="O36" s="62">
        <v>8315.5149476534407</v>
      </c>
      <c r="P36" s="62">
        <v>8530.484026132799</v>
      </c>
      <c r="Q36" s="62">
        <v>8391.7232480160001</v>
      </c>
      <c r="R36" s="62">
        <v>8505.3749329497605</v>
      </c>
      <c r="S36" s="62">
        <v>8406.2600914377599</v>
      </c>
      <c r="T36" s="62">
        <v>8445.9060280425601</v>
      </c>
      <c r="U36" s="6"/>
      <c r="V36" s="55">
        <v>4.716239584970916E-3</v>
      </c>
      <c r="W36" s="62">
        <v>8455.9496653157767</v>
      </c>
      <c r="X36" s="55">
        <v>-1.1877598224612207E-3</v>
      </c>
      <c r="Y36" s="62">
        <v>8452.5136841433614</v>
      </c>
      <c r="Z36" s="55">
        <v>-7.8173858661678697E-4</v>
      </c>
    </row>
    <row r="37" spans="2:26">
      <c r="B37" s="50" t="s">
        <v>3</v>
      </c>
      <c r="C37" s="61">
        <v>6684.7454219760002</v>
      </c>
      <c r="D37" s="61">
        <v>6499.2905407468807</v>
      </c>
      <c r="E37" s="61">
        <v>6501.0525823737598</v>
      </c>
      <c r="F37" s="61">
        <v>6641.5754021174398</v>
      </c>
      <c r="G37" s="61">
        <v>7184.7247336031996</v>
      </c>
      <c r="H37" s="61">
        <v>6942.0034995004798</v>
      </c>
      <c r="I37" s="61">
        <v>7007.1990396950396</v>
      </c>
      <c r="J37" s="61">
        <v>7123.0532766624001</v>
      </c>
      <c r="K37" s="61">
        <v>7446.3879151948804</v>
      </c>
      <c r="L37" s="61">
        <v>7353.8807297836802</v>
      </c>
      <c r="M37" s="61">
        <v>7476.7831332585602</v>
      </c>
      <c r="N37" s="61">
        <v>7473.69956041152</v>
      </c>
      <c r="O37" s="61">
        <v>7882.9337282544002</v>
      </c>
      <c r="P37" s="61">
        <v>7790.4265428432</v>
      </c>
      <c r="Q37" s="61">
        <v>7726.5525338688003</v>
      </c>
      <c r="R37" s="61">
        <v>7804.9633862649607</v>
      </c>
      <c r="S37" s="159">
        <v>8010.6817462031995</v>
      </c>
      <c r="T37" s="159">
        <v>7808.046959112</v>
      </c>
      <c r="U37" s="6"/>
      <c r="V37" s="52">
        <v>-2.5295573274676908E-2</v>
      </c>
      <c r="W37" s="61">
        <v>7828.1342336584321</v>
      </c>
      <c r="X37" s="52">
        <v>-2.566036037049968E-3</v>
      </c>
      <c r="Y37" s="61">
        <v>7874.5640305267198</v>
      </c>
      <c r="Z37" s="52">
        <v>-8.4470798836427941E-3</v>
      </c>
    </row>
    <row r="38" spans="2:26">
      <c r="B38" s="53" t="s">
        <v>4</v>
      </c>
      <c r="C38" s="62">
        <v>7250.3607842044803</v>
      </c>
      <c r="D38" s="62">
        <v>7261.8140547792</v>
      </c>
      <c r="E38" s="62">
        <v>7318.6398972460802</v>
      </c>
      <c r="F38" s="62">
        <v>7483.8312997660805</v>
      </c>
      <c r="G38" s="62">
        <v>7804.9633862649607</v>
      </c>
      <c r="H38" s="62">
        <v>7786.9024595894407</v>
      </c>
      <c r="I38" s="62">
        <v>7853.8600414108805</v>
      </c>
      <c r="J38" s="62">
        <v>7966.6307055312009</v>
      </c>
      <c r="K38" s="62">
        <v>8105.8319940547208</v>
      </c>
      <c r="L38" s="62">
        <v>8255.1650219328003</v>
      </c>
      <c r="M38" s="62">
        <v>8364.8521132060796</v>
      </c>
      <c r="N38" s="62">
        <v>8301.4186146384</v>
      </c>
      <c r="O38" s="62">
        <v>8546.7829111814408</v>
      </c>
      <c r="P38" s="62">
        <v>8720.7845218358398</v>
      </c>
      <c r="Q38" s="62">
        <v>8684.6626684847997</v>
      </c>
      <c r="R38" s="62">
        <v>8726.9516675299201</v>
      </c>
      <c r="S38" s="62">
        <v>8667.0422522160006</v>
      </c>
      <c r="T38" s="62">
        <v>8743.25055257856</v>
      </c>
      <c r="U38" s="6"/>
      <c r="V38" s="55">
        <v>8.7928843710292082E-3</v>
      </c>
      <c r="W38" s="62">
        <v>8708.538332529024</v>
      </c>
      <c r="X38" s="55">
        <v>3.9859984217873734E-3</v>
      </c>
      <c r="Y38" s="62">
        <v>8712.4148241081602</v>
      </c>
      <c r="Z38" s="55">
        <v>3.5392860754372979E-3</v>
      </c>
    </row>
    <row r="39" spans="2:26">
      <c r="B39" s="56" t="s">
        <v>1</v>
      </c>
      <c r="C39" s="63">
        <v>81947.269941308157</v>
      </c>
      <c r="D39" s="63">
        <v>83554.692415429439</v>
      </c>
      <c r="E39" s="63">
        <v>83412.407554058867</v>
      </c>
      <c r="F39" s="63">
        <v>85420.694498295357</v>
      </c>
      <c r="G39" s="63">
        <v>87586.68416813761</v>
      </c>
      <c r="H39" s="63">
        <v>88024.992022824008</v>
      </c>
      <c r="I39" s="63">
        <v>88847.865462576956</v>
      </c>
      <c r="J39" s="63">
        <v>91172.879389245121</v>
      </c>
      <c r="K39" s="63">
        <v>92353.006768848019</v>
      </c>
      <c r="L39" s="63">
        <v>93828.716631360003</v>
      </c>
      <c r="M39" s="63">
        <v>95283.722504756166</v>
      </c>
      <c r="N39" s="63">
        <v>95854.623991865272</v>
      </c>
      <c r="O39" s="63">
        <v>96970.87736249376</v>
      </c>
      <c r="P39" s="63">
        <v>98627.196491760973</v>
      </c>
      <c r="Q39" s="63">
        <v>99430.246963211524</v>
      </c>
      <c r="R39" s="63">
        <v>99993.219262999701</v>
      </c>
      <c r="S39" s="63">
        <v>99762.391809878405</v>
      </c>
      <c r="T39" s="63">
        <v>99410.423994909128</v>
      </c>
      <c r="U39" s="6"/>
      <c r="V39" s="158">
        <v>-3.5662501028298119E-3</v>
      </c>
      <c r="W39" s="63">
        <v>99444.695704551938</v>
      </c>
      <c r="X39" s="158">
        <v>-3.6500953907107431E-4</v>
      </c>
      <c r="Y39" s="63">
        <v>99722.011689262377</v>
      </c>
      <c r="Z39" s="158">
        <v>-3.1557979423057214E-3</v>
      </c>
    </row>
    <row r="40" spans="2:26">
      <c r="B40" s="44"/>
      <c r="C40" s="6"/>
      <c r="D40" s="6"/>
      <c r="E40" s="6"/>
      <c r="F40" s="6"/>
      <c r="G40" s="6"/>
      <c r="H40" s="6"/>
      <c r="I40" s="6"/>
      <c r="J40" s="6"/>
      <c r="K40" s="6"/>
      <c r="L40" s="6"/>
      <c r="M40" s="6"/>
      <c r="N40" s="6"/>
      <c r="O40" s="6"/>
      <c r="P40" s="6"/>
      <c r="Q40" s="6"/>
      <c r="R40" s="6"/>
      <c r="S40" s="6"/>
      <c r="T40" s="6"/>
      <c r="U40" s="6"/>
      <c r="V40" s="6"/>
      <c r="W40" s="6"/>
      <c r="X40" s="37"/>
    </row>
    <row r="41" spans="2:26">
      <c r="B41" s="6"/>
      <c r="C41" s="6"/>
      <c r="D41" s="6"/>
      <c r="E41" s="6"/>
      <c r="F41" s="6"/>
      <c r="G41" s="6"/>
      <c r="H41" s="6"/>
      <c r="I41" s="6"/>
      <c r="J41" s="64"/>
      <c r="K41" s="64"/>
      <c r="L41" s="64"/>
      <c r="M41" s="64"/>
      <c r="N41" s="64"/>
      <c r="O41" s="64"/>
      <c r="P41" s="64"/>
      <c r="Q41" s="64"/>
      <c r="R41" s="64"/>
      <c r="S41" s="64"/>
      <c r="T41" s="64"/>
      <c r="U41" s="6"/>
      <c r="V41" s="6"/>
      <c r="W41" s="37"/>
      <c r="X41" s="37"/>
    </row>
    <row r="42" spans="2:26">
      <c r="B42" s="39" t="s">
        <v>68</v>
      </c>
      <c r="C42" s="45"/>
      <c r="D42" s="45"/>
      <c r="E42" s="128" t="s">
        <v>96</v>
      </c>
      <c r="F42" s="45"/>
      <c r="G42" s="45"/>
      <c r="H42" s="45"/>
      <c r="I42" s="45"/>
      <c r="J42" s="45"/>
      <c r="K42" s="46"/>
      <c r="L42" s="65"/>
      <c r="M42" s="65"/>
      <c r="N42" s="65"/>
      <c r="O42" s="65"/>
      <c r="P42" s="65"/>
      <c r="Q42" s="65"/>
      <c r="R42" s="65"/>
      <c r="S42" s="65"/>
      <c r="T42" s="65"/>
      <c r="U42" s="66"/>
      <c r="V42" s="66"/>
      <c r="W42" s="66"/>
      <c r="X42" s="66"/>
      <c r="Y42" s="66"/>
      <c r="Z42" s="3"/>
    </row>
    <row r="43" spans="2:26" ht="46.5">
      <c r="B43" s="47"/>
      <c r="C43" s="47" t="s">
        <v>18</v>
      </c>
      <c r="D43" s="47" t="s">
        <v>19</v>
      </c>
      <c r="E43" s="47" t="s">
        <v>20</v>
      </c>
      <c r="F43" s="47" t="s">
        <v>21</v>
      </c>
      <c r="G43" s="47" t="s">
        <v>22</v>
      </c>
      <c r="H43" s="47" t="s">
        <v>23</v>
      </c>
      <c r="I43" s="47" t="s">
        <v>24</v>
      </c>
      <c r="J43" s="47" t="s">
        <v>25</v>
      </c>
      <c r="K43" s="47" t="s">
        <v>26</v>
      </c>
      <c r="L43" s="47" t="s">
        <v>28</v>
      </c>
      <c r="M43" s="47" t="s">
        <v>29</v>
      </c>
      <c r="N43" s="47" t="s">
        <v>48</v>
      </c>
      <c r="O43" s="47" t="s">
        <v>57</v>
      </c>
      <c r="P43" s="47" t="s">
        <v>92</v>
      </c>
      <c r="Q43" s="47" t="s">
        <v>97</v>
      </c>
      <c r="R43" s="47" t="s">
        <v>98</v>
      </c>
      <c r="S43" s="47" t="s">
        <v>102</v>
      </c>
      <c r="T43" s="47" t="s">
        <v>103</v>
      </c>
      <c r="U43" s="66"/>
      <c r="V43" s="49" t="s">
        <v>70</v>
      </c>
      <c r="W43" s="49" t="s">
        <v>43</v>
      </c>
      <c r="X43" s="49" t="s">
        <v>71</v>
      </c>
      <c r="Y43" s="49" t="s">
        <v>44</v>
      </c>
      <c r="Z43" s="49" t="s">
        <v>72</v>
      </c>
    </row>
    <row r="44" spans="2:26">
      <c r="B44" s="50" t="s">
        <v>5</v>
      </c>
      <c r="C44" s="61">
        <v>6666.2439848937602</v>
      </c>
      <c r="D44" s="61">
        <v>7100.5872459196808</v>
      </c>
      <c r="E44" s="61">
        <v>7113.3620477145605</v>
      </c>
      <c r="F44" s="61">
        <v>7233.1808783424003</v>
      </c>
      <c r="G44" s="61">
        <v>7335.3792927014401</v>
      </c>
      <c r="H44" s="61">
        <v>7590.8753285990397</v>
      </c>
      <c r="I44" s="61">
        <v>7598.3640055132801</v>
      </c>
      <c r="J44" s="61">
        <v>7700.1219094655999</v>
      </c>
      <c r="K44" s="61">
        <v>7838.8826875824006</v>
      </c>
      <c r="L44" s="61">
        <v>7905.8402694038405</v>
      </c>
      <c r="M44" s="61">
        <v>8075.4367759910401</v>
      </c>
      <c r="N44" s="61">
        <v>8110.6776085286401</v>
      </c>
      <c r="O44" s="61">
        <v>8119.9283270697606</v>
      </c>
      <c r="P44" s="61">
        <v>8230.4964391564808</v>
      </c>
      <c r="Q44" s="61">
        <v>8523.8763700319996</v>
      </c>
      <c r="R44" s="61">
        <v>8434.4527574678414</v>
      </c>
      <c r="S44" s="61">
        <v>8459.5618506508799</v>
      </c>
      <c r="T44" s="61">
        <v>8405.819581031039</v>
      </c>
      <c r="U44" s="6"/>
      <c r="V44" s="163">
        <v>-6.3528431576755917E-3</v>
      </c>
      <c r="W44" s="61">
        <v>8410.8413996676481</v>
      </c>
      <c r="X44" s="52">
        <v>-5.9706495438227591E-4</v>
      </c>
      <c r="Y44" s="61">
        <v>8433.2780630499201</v>
      </c>
      <c r="Z44" s="52">
        <v>-3.2559678233768929E-3</v>
      </c>
    </row>
    <row r="45" spans="2:26">
      <c r="B45" s="53" t="s">
        <v>0</v>
      </c>
      <c r="C45" s="62">
        <v>13799.86951131744</v>
      </c>
      <c r="D45" s="62">
        <v>14460.19461099072</v>
      </c>
      <c r="E45" s="62">
        <v>14516.13943264416</v>
      </c>
      <c r="F45" s="62">
        <v>14740.799740071361</v>
      </c>
      <c r="G45" s="62">
        <v>14946.5181000096</v>
      </c>
      <c r="H45" s="62">
        <v>15344.298997277761</v>
      </c>
      <c r="I45" s="62">
        <v>15445.17588041664</v>
      </c>
      <c r="J45" s="62">
        <v>15670.717208657281</v>
      </c>
      <c r="K45" s="62">
        <v>15956.60846261856</v>
      </c>
      <c r="L45" s="62">
        <v>16105.060469683202</v>
      </c>
      <c r="M45" s="62">
        <v>16423.99000414848</v>
      </c>
      <c r="N45" s="62">
        <v>16538.082199488959</v>
      </c>
      <c r="O45" s="62">
        <v>16515.175658339522</v>
      </c>
      <c r="P45" s="62">
        <v>16587.859875448321</v>
      </c>
      <c r="Q45" s="62">
        <v>17270.210495457599</v>
      </c>
      <c r="R45" s="62">
        <v>17136.735842221442</v>
      </c>
      <c r="S45" s="62">
        <v>17204.57444485632</v>
      </c>
      <c r="T45" s="62">
        <v>17050.395802504318</v>
      </c>
      <c r="U45" s="6"/>
      <c r="V45" s="55">
        <v>-8.9614911921345186E-3</v>
      </c>
      <c r="W45" s="62">
        <v>17049.955292097602</v>
      </c>
      <c r="X45" s="55">
        <v>2.5836455238126277E-5</v>
      </c>
      <c r="Y45" s="62">
        <v>17130.56869652736</v>
      </c>
      <c r="Z45" s="55">
        <v>-4.6801069738737766E-3</v>
      </c>
    </row>
    <row r="46" spans="2:26">
      <c r="B46" s="50" t="s">
        <v>6</v>
      </c>
      <c r="C46" s="61">
        <v>20618.53009693632</v>
      </c>
      <c r="D46" s="61">
        <v>21482.811514920959</v>
      </c>
      <c r="E46" s="61">
        <v>21535.672763727362</v>
      </c>
      <c r="F46" s="61">
        <v>21946.228462790401</v>
      </c>
      <c r="G46" s="61">
        <v>22222.868998210561</v>
      </c>
      <c r="H46" s="61">
        <v>22690.250539740482</v>
      </c>
      <c r="I46" s="61">
        <v>22905.219618219839</v>
      </c>
      <c r="J46" s="61">
        <v>23301.678984267841</v>
      </c>
      <c r="K46" s="61">
        <v>23666.862111438721</v>
      </c>
      <c r="L46" s="61">
        <v>23933.370907504323</v>
      </c>
      <c r="M46" s="61">
        <v>24379.607949511679</v>
      </c>
      <c r="N46" s="61">
        <v>24594.13651758432</v>
      </c>
      <c r="O46" s="61">
        <v>24543.477820811524</v>
      </c>
      <c r="P46" s="61">
        <v>24699.418504790403</v>
      </c>
      <c r="Q46" s="61">
        <v>25614.358619547838</v>
      </c>
      <c r="R46" s="61">
        <v>25471.192737363839</v>
      </c>
      <c r="S46" s="61">
        <v>25551.365631386881</v>
      </c>
      <c r="T46" s="61">
        <v>25255.783148477756</v>
      </c>
      <c r="U46" s="6"/>
      <c r="V46" s="163">
        <v>-1.1568167712571742E-2</v>
      </c>
      <c r="W46" s="61">
        <v>25318.423728313348</v>
      </c>
      <c r="X46" s="52">
        <v>-2.4741105729082502E-3</v>
      </c>
      <c r="Y46" s="61">
        <v>25426.113839076159</v>
      </c>
      <c r="Z46" s="52">
        <v>-6.6990453860326094E-3</v>
      </c>
    </row>
    <row r="47" spans="2:26">
      <c r="B47" s="53" t="s">
        <v>7</v>
      </c>
      <c r="C47" s="62">
        <v>27303.27551891232</v>
      </c>
      <c r="D47" s="62">
        <v>28496.618210716799</v>
      </c>
      <c r="E47" s="62">
        <v>28591.768458568324</v>
      </c>
      <c r="F47" s="62">
        <v>29187.338528453762</v>
      </c>
      <c r="G47" s="62">
        <v>29482.039990549441</v>
      </c>
      <c r="H47" s="62">
        <v>29996.11563519168</v>
      </c>
      <c r="I47" s="62">
        <v>30300.508326235198</v>
      </c>
      <c r="J47" s="62">
        <v>30981.977925431042</v>
      </c>
      <c r="K47" s="62">
        <v>31447.597425334083</v>
      </c>
      <c r="L47" s="62">
        <v>31822.031271046082</v>
      </c>
      <c r="M47" s="62">
        <v>32426.85205947264</v>
      </c>
      <c r="N47" s="62">
        <v>32668.251762355201</v>
      </c>
      <c r="O47" s="62">
        <v>32637.856544291524</v>
      </c>
      <c r="P47" s="62">
        <v>32961.631693230724</v>
      </c>
      <c r="Q47" s="62">
        <v>34026.785856679679</v>
      </c>
      <c r="R47" s="62">
        <v>33920.182338253442</v>
      </c>
      <c r="S47" s="62">
        <v>33914.455702966079</v>
      </c>
      <c r="T47" s="62">
        <v>33589.359022806719</v>
      </c>
      <c r="U47" s="6"/>
      <c r="V47" s="55">
        <v>-9.5857849822702512E-3</v>
      </c>
      <c r="W47" s="62">
        <v>33682.482922787327</v>
      </c>
      <c r="X47" s="55">
        <v>-2.764757580196342E-3</v>
      </c>
      <c r="Y47" s="62">
        <v>33807.999021342082</v>
      </c>
      <c r="Z47" s="55">
        <v>-6.4671085206001733E-3</v>
      </c>
    </row>
    <row r="48" spans="2:26">
      <c r="B48" s="50" t="s">
        <v>8</v>
      </c>
      <c r="C48" s="61">
        <v>34142.199583240319</v>
      </c>
      <c r="D48" s="61">
        <v>35435.53813737024</v>
      </c>
      <c r="E48" s="61">
        <v>35525.402260341121</v>
      </c>
      <c r="F48" s="61">
        <v>36277.79403501888</v>
      </c>
      <c r="G48" s="61">
        <v>36716.101889705285</v>
      </c>
      <c r="H48" s="61">
        <v>37221.807836619839</v>
      </c>
      <c r="I48" s="61">
        <v>37696.237544657277</v>
      </c>
      <c r="J48" s="61">
        <v>38569.32917077632</v>
      </c>
      <c r="K48" s="61">
        <v>39112.478502262085</v>
      </c>
      <c r="L48" s="61">
        <v>39615.541386736324</v>
      </c>
      <c r="M48" s="61">
        <v>40377.624390361918</v>
      </c>
      <c r="N48" s="61">
        <v>40705.3641329616</v>
      </c>
      <c r="O48" s="61">
        <v>40684.660143845766</v>
      </c>
      <c r="P48" s="61">
        <v>41169.221591237765</v>
      </c>
      <c r="Q48" s="61">
        <v>42273.581180884794</v>
      </c>
      <c r="R48" s="61">
        <v>42296.928232440965</v>
      </c>
      <c r="S48" s="61">
        <v>42208.385640690234</v>
      </c>
      <c r="T48" s="61">
        <v>41917.648772255037</v>
      </c>
      <c r="U48" s="6"/>
      <c r="V48" s="163">
        <v>-6.8881304987632452E-3</v>
      </c>
      <c r="W48" s="61">
        <v>41973.153083501755</v>
      </c>
      <c r="X48" s="52">
        <v>-1.3223764994804155E-3</v>
      </c>
      <c r="Y48" s="61">
        <v>42140.987548462079</v>
      </c>
      <c r="Z48" s="52">
        <v>-5.2997992975414299E-3</v>
      </c>
    </row>
    <row r="49" spans="2:26">
      <c r="B49" s="53" t="s">
        <v>9</v>
      </c>
      <c r="C49" s="62">
        <v>40693.029841573443</v>
      </c>
      <c r="D49" s="62">
        <v>42098.698549416964</v>
      </c>
      <c r="E49" s="62">
        <v>42151.11928781664</v>
      </c>
      <c r="F49" s="62">
        <v>43123.7662658544</v>
      </c>
      <c r="G49" s="62">
        <v>43668.677638967049</v>
      </c>
      <c r="H49" s="62">
        <v>44132.09458683648</v>
      </c>
      <c r="I49" s="62">
        <v>44669.957793441594</v>
      </c>
      <c r="J49" s="62">
        <v>45843.918027350403</v>
      </c>
      <c r="K49" s="62">
        <v>46431.118399508166</v>
      </c>
      <c r="L49" s="62">
        <v>47099.813196909126</v>
      </c>
      <c r="M49" s="62">
        <v>47935.020928050239</v>
      </c>
      <c r="N49" s="62">
        <v>48368.042657856</v>
      </c>
      <c r="O49" s="62">
        <v>48435.440750084163</v>
      </c>
      <c r="P49" s="62">
        <v>49112.064734806088</v>
      </c>
      <c r="Q49" s="62">
        <v>50210.697689165754</v>
      </c>
      <c r="R49" s="62">
        <v>50332.719071827203</v>
      </c>
      <c r="S49" s="62">
        <v>50217.305345266555</v>
      </c>
      <c r="T49" s="62">
        <v>49961.80930936896</v>
      </c>
      <c r="U49" s="6"/>
      <c r="V49" s="55">
        <v>-5.087808558044804E-3</v>
      </c>
      <c r="W49" s="62">
        <v>49966.919230086911</v>
      </c>
      <c r="X49" s="55">
        <v>-1.0226607516905517E-4</v>
      </c>
      <c r="Y49" s="62">
        <v>50170.611242154235</v>
      </c>
      <c r="Z49" s="55">
        <v>-4.1618375302917565E-3</v>
      </c>
    </row>
    <row r="50" spans="2:26">
      <c r="B50" s="50" t="s">
        <v>10</v>
      </c>
      <c r="C50" s="61">
        <v>47472.925511400965</v>
      </c>
      <c r="D50" s="61">
        <v>48977.268550349763</v>
      </c>
      <c r="E50" s="61">
        <v>48944.670780252483</v>
      </c>
      <c r="F50" s="61">
        <v>50129.643774329277</v>
      </c>
      <c r="G50" s="61">
        <v>50839.306039555209</v>
      </c>
      <c r="H50" s="61">
        <v>51297.877372950723</v>
      </c>
      <c r="I50" s="61">
        <v>51927.366744153594</v>
      </c>
      <c r="J50" s="61">
        <v>53363.871180467526</v>
      </c>
      <c r="K50" s="61">
        <v>53976.18064580833</v>
      </c>
      <c r="L50" s="61">
        <v>54837.378490945928</v>
      </c>
      <c r="M50" s="61">
        <v>55762.450345057921</v>
      </c>
      <c r="N50" s="61">
        <v>56241.285157162558</v>
      </c>
      <c r="O50" s="61">
        <v>56424.096975951361</v>
      </c>
      <c r="P50" s="61">
        <v>57306.879831018246</v>
      </c>
      <c r="Q50" s="61">
        <v>58414.322993512316</v>
      </c>
      <c r="R50" s="61">
        <v>58618.279311823688</v>
      </c>
      <c r="S50" s="61">
        <v>58430.621878560953</v>
      </c>
      <c r="T50" s="61">
        <v>58232.392195536959</v>
      </c>
      <c r="U50" s="6"/>
      <c r="V50" s="163">
        <v>-3.3925650053149292E-3</v>
      </c>
      <c r="W50" s="61">
        <v>58200.499242090431</v>
      </c>
      <c r="X50" s="52">
        <v>5.4798419020207767E-4</v>
      </c>
      <c r="Y50" s="61">
        <v>58427.0977953072</v>
      </c>
      <c r="Z50" s="52">
        <v>-3.3324537263920151E-3</v>
      </c>
    </row>
    <row r="51" spans="2:26">
      <c r="B51" s="53" t="s">
        <v>11</v>
      </c>
      <c r="C51" s="62">
        <v>54087.629778708484</v>
      </c>
      <c r="D51" s="62">
        <v>55678.312857374403</v>
      </c>
      <c r="E51" s="62">
        <v>55583.603119929605</v>
      </c>
      <c r="F51" s="62">
        <v>56958.436099302715</v>
      </c>
      <c r="G51" s="62">
        <v>57808.180673865609</v>
      </c>
      <c r="H51" s="62">
        <v>58349.567963724483</v>
      </c>
      <c r="I51" s="62">
        <v>58976.854782893752</v>
      </c>
      <c r="J51" s="62">
        <v>60654.758922090245</v>
      </c>
      <c r="K51" s="62">
        <v>61325.215761118088</v>
      </c>
      <c r="L51" s="62">
        <v>62370.106445857928</v>
      </c>
      <c r="M51" s="62">
        <v>63365.659965045124</v>
      </c>
      <c r="N51" s="62">
        <v>63883.259692941116</v>
      </c>
      <c r="O51" s="62">
        <v>64135.672155991677</v>
      </c>
      <c r="P51" s="62">
        <v>65281.439723870404</v>
      </c>
      <c r="Q51" s="62">
        <v>66350.117970573119</v>
      </c>
      <c r="R51" s="62">
        <v>66628.520547620166</v>
      </c>
      <c r="S51" s="62">
        <v>66382.27523026368</v>
      </c>
      <c r="T51" s="62">
        <v>66156.293391616317</v>
      </c>
      <c r="U51" s="6"/>
      <c r="V51" s="55">
        <v>-3.4042496715198656E-3</v>
      </c>
      <c r="W51" s="62">
        <v>66159.72937278873</v>
      </c>
      <c r="X51" s="55">
        <v>-5.1934631610350834E-5</v>
      </c>
      <c r="Y51" s="62">
        <v>66389.029723166721</v>
      </c>
      <c r="Z51" s="55">
        <v>-3.5056444192795855E-3</v>
      </c>
    </row>
    <row r="52" spans="2:26">
      <c r="B52" s="50" t="s">
        <v>12</v>
      </c>
      <c r="C52" s="61">
        <v>60975.009987775687</v>
      </c>
      <c r="D52" s="61">
        <v>62685.952407476165</v>
      </c>
      <c r="E52" s="61">
        <v>62534.857337971203</v>
      </c>
      <c r="F52" s="61">
        <v>64074.000699050877</v>
      </c>
      <c r="G52" s="61">
        <v>65101.27096752193</v>
      </c>
      <c r="H52" s="61">
        <v>65759.393515161602</v>
      </c>
      <c r="I52" s="61">
        <v>66373.024511722557</v>
      </c>
      <c r="J52" s="61">
        <v>68290.56631217472</v>
      </c>
      <c r="K52" s="61">
        <v>69006.836233501454</v>
      </c>
      <c r="L52" s="61">
        <v>70234.098226623362</v>
      </c>
      <c r="M52" s="61">
        <v>71320.396889594878</v>
      </c>
      <c r="N52" s="61">
        <v>71880.726126942711</v>
      </c>
      <c r="O52" s="61">
        <v>72225.645775404482</v>
      </c>
      <c r="P52" s="61">
        <v>73585.501400949128</v>
      </c>
      <c r="Q52" s="61">
        <v>74627.308512841919</v>
      </c>
      <c r="R52" s="61">
        <v>74955.929276255047</v>
      </c>
      <c r="S52" s="61">
        <v>74678.407720021438</v>
      </c>
      <c r="T52" s="61">
        <v>74413.220455175993</v>
      </c>
      <c r="U52" s="6"/>
      <c r="V52" s="163">
        <v>-3.5510567638193935E-3</v>
      </c>
      <c r="W52" s="61">
        <v>74452.073473048702</v>
      </c>
      <c r="X52" s="52">
        <v>-5.2185273102933749E-4</v>
      </c>
      <c r="Y52" s="61">
        <v>74682.519150484164</v>
      </c>
      <c r="Z52" s="52">
        <v>-3.6059133833653556E-3</v>
      </c>
    </row>
    <row r="53" spans="2:26">
      <c r="B53" s="53" t="s">
        <v>2</v>
      </c>
      <c r="C53" s="62">
        <v>68012.163735127688</v>
      </c>
      <c r="D53" s="62">
        <v>69793.587819903361</v>
      </c>
      <c r="E53" s="62">
        <v>69592.715074439038</v>
      </c>
      <c r="F53" s="62">
        <v>71295.287796411838</v>
      </c>
      <c r="G53" s="62">
        <v>72596.996048269444</v>
      </c>
      <c r="H53" s="62">
        <v>73296.086063734081</v>
      </c>
      <c r="I53" s="62">
        <v>73986.806381471033</v>
      </c>
      <c r="J53" s="62">
        <v>76083.19540705152</v>
      </c>
      <c r="K53" s="62">
        <v>76800.786859598418</v>
      </c>
      <c r="L53" s="62">
        <v>78219.670879643527</v>
      </c>
      <c r="M53" s="62">
        <v>79442.087258291518</v>
      </c>
      <c r="N53" s="62">
        <v>80079.505816815348</v>
      </c>
      <c r="O53" s="62">
        <v>80541.160723057925</v>
      </c>
      <c r="P53" s="62">
        <v>82115.985427081934</v>
      </c>
      <c r="Q53" s="62">
        <v>83019.031760857921</v>
      </c>
      <c r="R53" s="62">
        <v>83461.304209204813</v>
      </c>
      <c r="S53" s="62">
        <v>83084.667811459192</v>
      </c>
      <c r="T53" s="62">
        <v>82859.126483218555</v>
      </c>
      <c r="U53" s="6"/>
      <c r="V53" s="55">
        <v>-2.7145962568262405E-3</v>
      </c>
      <c r="W53" s="62">
        <v>82908.023138364486</v>
      </c>
      <c r="X53" s="55">
        <v>-5.8976988348069526E-4</v>
      </c>
      <c r="Y53" s="62">
        <v>83135.032834627535</v>
      </c>
      <c r="Z53" s="55">
        <v>-3.3187735904045557E-3</v>
      </c>
    </row>
    <row r="54" spans="2:26">
      <c r="B54" s="50" t="s">
        <v>3</v>
      </c>
      <c r="C54" s="61">
        <v>74696.909157103684</v>
      </c>
      <c r="D54" s="61">
        <v>76292.87836065024</v>
      </c>
      <c r="E54" s="61">
        <v>76093.767656812794</v>
      </c>
      <c r="F54" s="61">
        <v>77936.863198529274</v>
      </c>
      <c r="G54" s="61">
        <v>79781.720781872646</v>
      </c>
      <c r="H54" s="61">
        <v>80238.089563234564</v>
      </c>
      <c r="I54" s="61">
        <v>80994.005421166075</v>
      </c>
      <c r="J54" s="61">
        <v>83206.248683713915</v>
      </c>
      <c r="K54" s="61">
        <v>84247.174774793297</v>
      </c>
      <c r="L54" s="61">
        <v>85573.551609427202</v>
      </c>
      <c r="M54" s="61">
        <v>86918.870391550081</v>
      </c>
      <c r="N54" s="61">
        <v>87553.20537722687</v>
      </c>
      <c r="O54" s="61">
        <v>88424.094451312325</v>
      </c>
      <c r="P54" s="61">
        <v>89906.411969925131</v>
      </c>
      <c r="Q54" s="61">
        <v>90745.584294726723</v>
      </c>
      <c r="R54" s="61">
        <v>91266.267595469777</v>
      </c>
      <c r="S54" s="61">
        <v>91095.349557662397</v>
      </c>
      <c r="T54" s="61">
        <v>90667.173442330561</v>
      </c>
      <c r="U54" s="6"/>
      <c r="V54" s="163">
        <v>-4.7003070673855563E-3</v>
      </c>
      <c r="W54" s="61">
        <v>90736.157372022906</v>
      </c>
      <c r="X54" s="52">
        <v>-7.6026946357787839E-4</v>
      </c>
      <c r="Y54" s="61">
        <v>91009.596865154235</v>
      </c>
      <c r="Z54" s="52">
        <v>-3.7624979630558331E-3</v>
      </c>
    </row>
    <row r="55" spans="2:26">
      <c r="B55" s="53" t="s">
        <v>4</v>
      </c>
      <c r="C55" s="62">
        <v>81947.269941308157</v>
      </c>
      <c r="D55" s="62">
        <v>83554.692415429439</v>
      </c>
      <c r="E55" s="62">
        <v>83412.407554058867</v>
      </c>
      <c r="F55" s="62">
        <v>85420.694498295357</v>
      </c>
      <c r="G55" s="62">
        <v>87586.68416813761</v>
      </c>
      <c r="H55" s="62">
        <v>88024.992022824008</v>
      </c>
      <c r="I55" s="62">
        <v>88847.865462576956</v>
      </c>
      <c r="J55" s="62">
        <v>91172.879389245121</v>
      </c>
      <c r="K55" s="62">
        <v>92353.006768848019</v>
      </c>
      <c r="L55" s="62">
        <v>93828.716631360003</v>
      </c>
      <c r="M55" s="62">
        <v>95283.722504756166</v>
      </c>
      <c r="N55" s="62">
        <v>95854.623991865272</v>
      </c>
      <c r="O55" s="62">
        <v>96970.87736249376</v>
      </c>
      <c r="P55" s="62">
        <v>98627.196491760973</v>
      </c>
      <c r="Q55" s="62">
        <v>99430.246963211524</v>
      </c>
      <c r="R55" s="62">
        <v>99993.219262999701</v>
      </c>
      <c r="S55" s="62">
        <v>99762.391809878405</v>
      </c>
      <c r="T55" s="62">
        <v>99410.423994909128</v>
      </c>
      <c r="U55" s="6"/>
      <c r="V55" s="55">
        <v>-3.5280611118470029E-3</v>
      </c>
      <c r="W55" s="62">
        <v>99444.695704551952</v>
      </c>
      <c r="X55" s="55">
        <v>-3.4463084632130325E-4</v>
      </c>
      <c r="Y55" s="62">
        <v>99722.011689262421</v>
      </c>
      <c r="Z55" s="55">
        <v>-3.124562863053848E-3</v>
      </c>
    </row>
    <row r="56" spans="2:26">
      <c r="B56" s="81"/>
    </row>
    <row r="57" spans="2:26">
      <c r="B57" s="81"/>
    </row>
    <row r="58" spans="2:26">
      <c r="B58" s="81"/>
    </row>
    <row r="59" spans="2:26">
      <c r="B59" s="81"/>
    </row>
    <row r="60" spans="2:26">
      <c r="B60" s="81"/>
    </row>
    <row r="61" spans="2:26">
      <c r="B61" s="81"/>
    </row>
    <row r="62" spans="2:26">
      <c r="B62" s="81"/>
      <c r="C62" s="87"/>
      <c r="G62" s="87"/>
    </row>
    <row r="63" spans="2:26">
      <c r="B63" s="81"/>
    </row>
    <row r="64" spans="2:26">
      <c r="B64" s="88"/>
      <c r="C64" s="89"/>
      <c r="D64" s="89"/>
      <c r="E64" s="89"/>
      <c r="F64" s="89"/>
      <c r="G64" s="89"/>
      <c r="H64" s="89"/>
      <c r="I64" s="89"/>
      <c r="J64" s="89"/>
      <c r="K64" s="89"/>
      <c r="L64" s="89"/>
      <c r="M64" s="89"/>
      <c r="N64" s="89"/>
      <c r="O64" s="89"/>
      <c r="P64" s="89"/>
      <c r="Q64" s="89"/>
      <c r="R64" s="89"/>
      <c r="S64" s="89"/>
      <c r="T64" s="89"/>
    </row>
  </sheetData>
  <phoneticPr fontId="50" type="noConversion"/>
  <hyperlinks>
    <hyperlink ref="A4" r:id="rId1" xr:uid="{00000000-0004-0000-0700-000000000000}"/>
  </hyperlinks>
  <pageMargins left="0.70866141732283472" right="0.70866141732283472" top="0.74803149606299213" bottom="0.74803149606299213" header="0.31496062992125984" footer="0.31496062992125984"/>
  <pageSetup paperSize="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26"/>
  <sheetViews>
    <sheetView showGridLines="0" workbookViewId="0"/>
  </sheetViews>
  <sheetFormatPr defaultColWidth="10" defaultRowHeight="15.5"/>
  <cols>
    <col min="1" max="1" width="22.75" style="90" customWidth="1"/>
    <col min="2" max="11" width="11.08203125" style="90" customWidth="1"/>
    <col min="12" max="16384" width="10" style="90"/>
  </cols>
  <sheetData>
    <row r="1" spans="1:11" ht="15" customHeight="1" thickBot="1"/>
    <row r="2" spans="1:11" hidden="1">
      <c r="A2" s="91" t="s">
        <v>82</v>
      </c>
      <c r="B2" s="91"/>
      <c r="C2" s="91"/>
      <c r="D2" s="91"/>
      <c r="E2" s="91"/>
      <c r="F2" s="91"/>
      <c r="G2" s="91"/>
      <c r="H2" s="91"/>
      <c r="I2" s="91"/>
      <c r="J2" s="91"/>
      <c r="K2" s="91"/>
    </row>
    <row r="3" spans="1:11" s="92" customFormat="1" ht="32.25" hidden="1" customHeight="1">
      <c r="A3" s="172"/>
      <c r="B3" s="172"/>
      <c r="C3" s="172"/>
      <c r="D3" s="172"/>
      <c r="E3" s="172"/>
      <c r="F3" s="172"/>
      <c r="G3" s="172"/>
      <c r="H3" s="172"/>
      <c r="I3" s="172"/>
      <c r="J3" s="172"/>
      <c r="K3" s="172"/>
    </row>
    <row r="4" spans="1:11" s="92" customFormat="1" ht="15" hidden="1" customHeight="1">
      <c r="A4" s="93"/>
      <c r="B4" s="93"/>
      <c r="C4" s="93"/>
      <c r="D4" s="93"/>
      <c r="E4" s="93"/>
      <c r="F4" s="93"/>
      <c r="G4" s="93"/>
      <c r="H4" s="93"/>
      <c r="I4" s="93"/>
      <c r="J4" s="93"/>
      <c r="K4" s="93"/>
    </row>
    <row r="5" spans="1:11" s="92" customFormat="1" ht="15" hidden="1" customHeight="1">
      <c r="B5" s="94"/>
      <c r="C5" s="94"/>
      <c r="D5" s="94"/>
      <c r="E5" s="94"/>
      <c r="F5" s="94"/>
      <c r="G5" s="94"/>
      <c r="H5" s="94"/>
      <c r="I5" s="94"/>
      <c r="J5" s="94"/>
      <c r="K5" s="94"/>
    </row>
    <row r="6" spans="1:11" ht="16" hidden="1" thickBot="1"/>
    <row r="7" spans="1:11">
      <c r="A7" s="91" t="s">
        <v>65</v>
      </c>
      <c r="B7" s="91"/>
      <c r="C7" s="91"/>
      <c r="D7" s="91"/>
      <c r="E7" s="91"/>
      <c r="F7" s="91"/>
      <c r="G7" s="91"/>
      <c r="H7" s="91"/>
      <c r="I7" s="91"/>
      <c r="J7" s="91"/>
      <c r="K7" s="91"/>
    </row>
    <row r="8" spans="1:11" ht="15" customHeight="1">
      <c r="A8" s="95"/>
      <c r="B8" s="95"/>
      <c r="C8" s="95"/>
      <c r="D8" s="95"/>
      <c r="E8" s="95"/>
      <c r="F8" s="95"/>
      <c r="G8" s="95"/>
      <c r="H8" s="95"/>
      <c r="I8" s="95"/>
      <c r="J8" s="95"/>
      <c r="K8" s="95"/>
    </row>
    <row r="9" spans="1:11" ht="13.15" customHeight="1">
      <c r="A9" s="173" t="s">
        <v>64</v>
      </c>
      <c r="B9" s="173"/>
      <c r="C9" s="173"/>
      <c r="D9" s="173"/>
      <c r="E9" s="173"/>
      <c r="F9" s="173"/>
      <c r="G9" s="173"/>
      <c r="H9" s="173"/>
      <c r="I9" s="173"/>
      <c r="J9" s="173"/>
      <c r="K9" s="173"/>
    </row>
    <row r="10" spans="1:11" ht="14.15" customHeight="1">
      <c r="A10" s="173"/>
      <c r="B10" s="173"/>
      <c r="C10" s="173"/>
      <c r="D10" s="173"/>
      <c r="E10" s="173"/>
      <c r="F10" s="173"/>
      <c r="G10" s="173"/>
      <c r="H10" s="173"/>
      <c r="I10" s="173"/>
      <c r="J10" s="173"/>
      <c r="K10" s="173"/>
    </row>
    <row r="11" spans="1:11">
      <c r="A11" s="173"/>
      <c r="B11" s="173"/>
      <c r="C11" s="173"/>
      <c r="D11" s="173"/>
      <c r="E11" s="173"/>
      <c r="F11" s="173"/>
      <c r="G11" s="173"/>
      <c r="H11" s="173"/>
      <c r="I11" s="173"/>
      <c r="J11" s="173"/>
      <c r="K11" s="173"/>
    </row>
    <row r="12" spans="1:11">
      <c r="A12" s="173"/>
      <c r="B12" s="173"/>
      <c r="C12" s="173"/>
      <c r="D12" s="173"/>
      <c r="E12" s="173"/>
      <c r="F12" s="173"/>
      <c r="G12" s="173"/>
      <c r="H12" s="173"/>
      <c r="I12" s="173"/>
      <c r="J12" s="173"/>
      <c r="K12" s="173"/>
    </row>
    <row r="13" spans="1:11" ht="15" customHeight="1">
      <c r="A13" s="173"/>
      <c r="B13" s="173"/>
      <c r="C13" s="173"/>
      <c r="D13" s="173"/>
      <c r="E13" s="173"/>
      <c r="F13" s="173"/>
      <c r="G13" s="173"/>
      <c r="H13" s="173"/>
      <c r="I13" s="173"/>
      <c r="J13" s="173"/>
      <c r="K13" s="173"/>
    </row>
    <row r="14" spans="1:11">
      <c r="A14" s="174" t="s">
        <v>104</v>
      </c>
      <c r="B14" s="174"/>
      <c r="C14" s="174"/>
      <c r="D14" s="174"/>
      <c r="E14" s="174"/>
      <c r="F14" s="174"/>
      <c r="G14" s="174"/>
      <c r="H14" s="174"/>
      <c r="I14" s="174"/>
      <c r="J14" s="174"/>
      <c r="K14" s="174"/>
    </row>
    <row r="15" spans="1:11" ht="16" thickBot="1">
      <c r="A15" s="96"/>
      <c r="B15" s="96"/>
      <c r="C15" s="96"/>
      <c r="D15" s="96"/>
      <c r="E15" s="96"/>
      <c r="F15" s="96"/>
      <c r="G15" s="96"/>
      <c r="H15" s="96"/>
      <c r="I15" s="96"/>
      <c r="J15" s="96"/>
      <c r="K15" s="96"/>
    </row>
    <row r="16" spans="1:11">
      <c r="A16" s="91" t="s">
        <v>63</v>
      </c>
      <c r="B16" s="91"/>
      <c r="C16" s="91"/>
      <c r="D16" s="91"/>
      <c r="E16" s="91"/>
      <c r="F16" s="91"/>
      <c r="G16" s="91"/>
      <c r="H16" s="91"/>
      <c r="I16" s="91"/>
      <c r="J16" s="91"/>
      <c r="K16" s="91"/>
    </row>
    <row r="17" spans="1:11" ht="15" customHeight="1">
      <c r="A17" s="95"/>
      <c r="B17" s="95"/>
      <c r="C17" s="95"/>
      <c r="D17" s="95"/>
      <c r="E17" s="95"/>
      <c r="F17" s="95"/>
      <c r="G17" s="95"/>
      <c r="H17" s="95"/>
      <c r="I17" s="95"/>
      <c r="J17" s="95"/>
      <c r="K17" s="95"/>
    </row>
    <row r="18" spans="1:11">
      <c r="A18" s="175" t="s">
        <v>83</v>
      </c>
      <c r="B18" s="173" t="s">
        <v>101</v>
      </c>
      <c r="C18" s="176"/>
      <c r="D18" s="176"/>
      <c r="E18" s="176"/>
      <c r="F18" s="176"/>
      <c r="G18" s="176"/>
      <c r="H18" s="176"/>
      <c r="I18" s="176"/>
      <c r="J18" s="176"/>
      <c r="K18" s="176"/>
    </row>
    <row r="19" spans="1:11">
      <c r="A19" s="175"/>
      <c r="B19" s="176"/>
      <c r="C19" s="176"/>
      <c r="D19" s="176"/>
      <c r="E19" s="176"/>
      <c r="F19" s="176"/>
      <c r="G19" s="176"/>
      <c r="H19" s="176"/>
      <c r="I19" s="176"/>
      <c r="J19" s="176"/>
      <c r="K19" s="176"/>
    </row>
    <row r="20" spans="1:11">
      <c r="A20" s="96"/>
      <c r="B20" s="176"/>
      <c r="C20" s="176"/>
      <c r="D20" s="176"/>
      <c r="E20" s="176"/>
      <c r="F20" s="176"/>
      <c r="G20" s="176"/>
      <c r="H20" s="176"/>
      <c r="I20" s="176"/>
      <c r="J20" s="176"/>
      <c r="K20" s="176"/>
    </row>
    <row r="21" spans="1:11">
      <c r="B21" s="176"/>
      <c r="C21" s="176"/>
      <c r="D21" s="176"/>
      <c r="E21" s="176"/>
      <c r="F21" s="176"/>
      <c r="G21" s="176"/>
      <c r="H21" s="176"/>
      <c r="I21" s="176"/>
      <c r="J21" s="176"/>
      <c r="K21" s="176"/>
    </row>
    <row r="22" spans="1:11">
      <c r="A22" s="97" t="s">
        <v>62</v>
      </c>
      <c r="B22" s="90" t="s">
        <v>61</v>
      </c>
    </row>
    <row r="23" spans="1:11">
      <c r="A23" s="98" t="s">
        <v>60</v>
      </c>
      <c r="B23" s="99" t="s">
        <v>84</v>
      </c>
      <c r="C23" s="99"/>
      <c r="D23" s="99"/>
      <c r="E23" s="99"/>
      <c r="F23" s="99"/>
      <c r="G23" s="99"/>
      <c r="H23" s="99"/>
      <c r="I23" s="99"/>
      <c r="J23" s="99"/>
      <c r="K23" s="99"/>
    </row>
    <row r="24" spans="1:11">
      <c r="A24" s="98" t="s">
        <v>59</v>
      </c>
      <c r="B24" s="171" t="s">
        <v>58</v>
      </c>
      <c r="C24" s="171"/>
      <c r="D24" s="171"/>
      <c r="E24" s="171"/>
      <c r="F24" s="171"/>
      <c r="G24" s="171"/>
      <c r="H24" s="171"/>
      <c r="I24" s="171"/>
      <c r="J24" s="171"/>
      <c r="K24" s="171"/>
    </row>
    <row r="25" spans="1:11" ht="15" customHeight="1" thickBot="1">
      <c r="A25" s="100"/>
      <c r="B25" s="101"/>
      <c r="C25" s="100"/>
      <c r="D25" s="100"/>
      <c r="E25" s="100"/>
      <c r="F25" s="100"/>
      <c r="G25" s="100"/>
      <c r="H25" s="100"/>
      <c r="I25" s="100"/>
      <c r="J25" s="100"/>
      <c r="K25" s="100"/>
    </row>
    <row r="26" spans="1:11">
      <c r="B26" s="102"/>
    </row>
  </sheetData>
  <mergeCells count="7">
    <mergeCell ref="B24:K24"/>
    <mergeCell ref="A3:K3"/>
    <mergeCell ref="A9:K13"/>
    <mergeCell ref="A14:I14"/>
    <mergeCell ref="J14:K14"/>
    <mergeCell ref="A18:A19"/>
    <mergeCell ref="B18:K21"/>
  </mergeCells>
  <hyperlinks>
    <hyperlink ref="B23" r:id="rId1" xr:uid="{00000000-0004-0000-0800-000000000000}"/>
    <hyperlink ref="B24:C24" r:id="rId2" display="ahdb.org.uk" xr:uid="{00000000-0004-0000-08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Global Milk Deliveries</vt:lpstr>
      <vt:lpstr>Chart</vt:lpstr>
      <vt:lpstr>Argentina</vt:lpstr>
      <vt:lpstr>Australia</vt:lpstr>
      <vt:lpstr>EU-27</vt:lpstr>
      <vt:lpstr>UK</vt:lpstr>
      <vt:lpstr>New Zealand</vt:lpstr>
      <vt:lpstr>United States</vt:lpstr>
      <vt:lpstr>Disclaimer</vt:lpstr>
      <vt:lpstr>world supplies_total</vt:lpstr>
      <vt:lpstr>12 month rolling by region</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Annabel Twinberrow</cp:lastModifiedBy>
  <cp:lastPrinted>2015-11-02T11:21:28Z</cp:lastPrinted>
  <dcterms:created xsi:type="dcterms:W3CDTF">2012-08-15T12:29:40Z</dcterms:created>
  <dcterms:modified xsi:type="dcterms:W3CDTF">2025-05-07T11:41:37Z</dcterms:modified>
</cp:coreProperties>
</file>